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20.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21.xml" ContentType="application/vnd.ms-excel.controlproperties+xml"/>
  <Override PartName="/xl/drawings/drawing7.xml" ContentType="application/vnd.openxmlformats-officedocument.drawing+xml"/>
  <Override PartName="/xl/ctrlProps/ctrlProp22.xml" ContentType="application/vnd.ms-excel.controlproperties+xml"/>
  <Override PartName="/xl/drawings/drawing8.xml" ContentType="application/vnd.openxmlformats-officedocument.drawing+xml"/>
  <Override PartName="/xl/ctrlProps/ctrlProp23.xml" ContentType="application/vnd.ms-excel.controlproperties+xml"/>
  <Override PartName="/xl/drawings/drawing9.xml" ContentType="application/vnd.openxmlformats-officedocument.drawing+xml"/>
  <Override PartName="/xl/ctrlProps/ctrlProp24.xml" ContentType="application/vnd.ms-excel.controlproperties+xml"/>
  <Override PartName="/xl/drawings/drawing10.xml" ContentType="application/vnd.openxmlformats-officedocument.drawing+xml"/>
  <Override PartName="/xl/ctrlProps/ctrlProp25.xml" ContentType="application/vnd.ms-excel.controlproperties+xml"/>
  <Override PartName="/xl/drawings/drawing11.xml" ContentType="application/vnd.openxmlformats-officedocument.drawing+xml"/>
  <Override PartName="/xl/ctrlProps/ctrlProp26.xml" ContentType="application/vnd.ms-excel.controlproperties+xml"/>
  <Override PartName="/xl/drawings/drawing12.xml" ContentType="application/vnd.openxmlformats-officedocument.drawing+xml"/>
  <Override PartName="/xl/ctrlProps/ctrlProp27.xml" ContentType="application/vnd.ms-excel.controlproperties+xml"/>
  <Override PartName="/xl/drawings/drawing13.xml" ContentType="application/vnd.openxmlformats-officedocument.drawing+xml"/>
  <Override PartName="/xl/ctrlProps/ctrlProp28.xml" ContentType="application/vnd.ms-excel.controlproperties+xml"/>
  <Override PartName="/xl/drawings/drawing14.xml" ContentType="application/vnd.openxmlformats-officedocument.drawing+xml"/>
  <Override PartName="/xl/ctrlProps/ctrlProp29.xml" ContentType="application/vnd.ms-excel.controlproperties+xml"/>
  <Override PartName="/xl/drawings/drawing15.xml" ContentType="application/vnd.openxmlformats-officedocument.drawing+xml"/>
  <Override PartName="/xl/ctrlProps/ctrlProp30.xml" ContentType="application/vnd.ms-excel.controlproperties+xml"/>
  <Override PartName="/xl/drawings/drawing16.xml" ContentType="application/vnd.openxmlformats-officedocument.drawing+xml"/>
  <Override PartName="/xl/ctrlProps/ctrlProp31.xml" ContentType="application/vnd.ms-excel.controlproperties+xml"/>
  <Override PartName="/xl/drawings/drawing17.xml" ContentType="application/vnd.openxmlformats-officedocument.drawing+xml"/>
  <Override PartName="/xl/ctrlProps/ctrlProp3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Kenan Çılman\Desktop\İTÜSEM\Finansal Excel Dökumanları\Şablonlar\"/>
    </mc:Choice>
  </mc:AlternateContent>
  <bookViews>
    <workbookView xWindow="-15" yWindow="3675" windowWidth="9720" windowHeight="3705" tabRatio="922"/>
  </bookViews>
  <sheets>
    <sheet name="Index" sheetId="1" r:id="rId1"/>
    <sheet name="Instructions" sheetId="2" r:id="rId2"/>
    <sheet name="Ratios Introduction" sheetId="3" r:id="rId3"/>
    <sheet name="Income Statement" sheetId="4" r:id="rId4"/>
    <sheet name="Balance Sheet" sheetId="5" r:id="rId5"/>
    <sheet name="EPS" sheetId="6" r:id="rId6"/>
    <sheet name="GP Margin" sheetId="7" r:id="rId7"/>
    <sheet name="NP Margin" sheetId="8" r:id="rId8"/>
    <sheet name="ROA" sheetId="9" r:id="rId9"/>
    <sheet name="ROE" sheetId="10" r:id="rId10"/>
    <sheet name="Current Ratio" sheetId="11" r:id="rId11"/>
    <sheet name="Quick Ratio" sheetId="12" r:id="rId12"/>
    <sheet name="ACP" sheetId="13" r:id="rId13"/>
    <sheet name="ITO" sheetId="14" r:id="rId14"/>
    <sheet name="Debt Ratio" sheetId="15" r:id="rId15"/>
    <sheet name="Equity Ratio" sheetId="16" r:id="rId16"/>
    <sheet name="TIE" sheetId="17" r:id="rId17"/>
  </sheets>
  <definedNames>
    <definedName name="__IntlFixup" hidden="1">TRUE</definedName>
    <definedName name="__IntlFixupTable" hidden="1">#REF!</definedName>
    <definedName name="_1ST_QTR">'Income Statement'!$I$15:$I$48</definedName>
    <definedName name="_2ND_QTR" localSheetId="3">'Income Statement'!$J$15:$J$48</definedName>
    <definedName name="_2ND_QTR">'Income Statement'!$J$15:$J$48</definedName>
    <definedName name="_3RD_QTR" localSheetId="3">'Income Statement'!$K$15:$K$48</definedName>
    <definedName name="_3RD_QTR">'Income Statement'!$K$15:$K$48</definedName>
    <definedName name="_4TH_QTR" localSheetId="4">'Balance Sheet'!$M$18:$M$67</definedName>
    <definedName name="_4TH_QTR" localSheetId="3">'Income Statement'!$L$15:$L$48</definedName>
    <definedName name="_4TH_QTR">'Income Statement'!$L$15:$L$48</definedName>
    <definedName name="_Order1" hidden="1">0</definedName>
    <definedName name="AA.Report.Files" hidden="1">#REF!</definedName>
    <definedName name="AA.Reports.Available" hidden="1">#REF!</definedName>
    <definedName name="AccountsReceivable">'Balance Sheet'!$J$19:$M$19</definedName>
    <definedName name="ANNUAL">'Income Statement'!$M$15:$M$48</definedName>
    <definedName name="COGS">'Income Statement'!$I$17:$L$17</definedName>
    <definedName name="CurrentAssets">'Balance Sheet'!$J$22:$M$22</definedName>
    <definedName name="CurrentLiabilities">'Balance Sheet'!$J$50:$M$50</definedName>
    <definedName name="CurrentLTD">'Balance Sheet'!$J$46:$M$46</definedName>
    <definedName name="Data.Dump" hidden="1">OFFSET([0]!Data.Top.Left,1,0)</definedName>
    <definedName name="Database.File" hidden="1">#REF!</definedName>
    <definedName name="Direct_labor">'Income Statement'!$I$45:$M$45</definedName>
    <definedName name="Equity">'Balance Sheet'!$I$64:$M$64</definedName>
    <definedName name="File.Type" hidden="1">#REF!</definedName>
    <definedName name="GrossProfit">'Income Statement'!$I$19:$M$19</definedName>
    <definedName name="HTML_CodePage" hidden="1">1252</definedName>
    <definedName name="HTML_Control" localSheetId="0" hidden="1">{"'Proforma'!$A$1:$J$189"}</definedName>
    <definedName name="HTML_Control" hidden="1">{"'Proforma'!$A$1:$J$189"}</definedName>
    <definedName name="HTML_Description" hidden="1">""</definedName>
    <definedName name="HTML_Email" hidden="1">""</definedName>
    <definedName name="HTML_Header" hidden="1">"Proforma"</definedName>
    <definedName name="HTML_LastUpdate" hidden="1">"4/19/99"</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"D:\analysis\MyHTML.htm"</definedName>
    <definedName name="HTML_Title" hidden="1">"proforma3"</definedName>
    <definedName name="Interest">'Income Statement'!$I$23:$M$23</definedName>
    <definedName name="Inventory">'Balance Sheet'!$J$20:$M$20</definedName>
    <definedName name="Macro1">[0]!Macro1</definedName>
    <definedName name="Macro2">[0]!Macro2</definedName>
    <definedName name="Materials">'Income Statement'!$I$46:$M$46</definedName>
    <definedName name="Net_income">'Income Statement'!$I$40:$M$40</definedName>
    <definedName name="NonCurrentLTD">'Balance Sheet'!$J$53:$M$53</definedName>
    <definedName name="OperatingExpense">'Income Statement'!$I$22:$M$22</definedName>
    <definedName name="Ownership" hidden="1">OFFSET([0]!Data.Top.Left,1,0)</definedName>
    <definedName name="_xlnm.Print_Area" localSheetId="12">ACP!$B$2:$H$48</definedName>
    <definedName name="_xlnm.Print_Area" localSheetId="4">'Balance Sheet'!$D$3:$O$68</definedName>
    <definedName name="_xlnm.Print_Area" localSheetId="10">'Current Ratio'!$B$2:$H$36</definedName>
    <definedName name="_xlnm.Print_Area" localSheetId="14">'Debt Ratio'!$B$2:$H$29</definedName>
    <definedName name="_xlnm.Print_Area" localSheetId="5">EPS!$B$2:$H$61</definedName>
    <definedName name="_xlnm.Print_Area" localSheetId="15">'Equity Ratio'!$B$2:$H$42</definedName>
    <definedName name="_xlnm.Print_Area" localSheetId="6">'GP Margin'!$B$2:$H$48</definedName>
    <definedName name="_xlnm.Print_Area" localSheetId="3">'Income Statement'!$D$3:$O$49</definedName>
    <definedName name="_xlnm.Print_Area" localSheetId="0">Index!$C$6:$C$18</definedName>
    <definedName name="_xlnm.Print_Area" localSheetId="13">ITO!$B$2:$H$51</definedName>
    <definedName name="_xlnm.Print_Area" localSheetId="7">'NP Margin'!$B$2:$H$33</definedName>
    <definedName name="_xlnm.Print_Area" localSheetId="11">'Quick Ratio'!$B$2:$H$58</definedName>
    <definedName name="_xlnm.Print_Area" localSheetId="2">'Ratios Introduction'!$C$2:$L$113</definedName>
    <definedName name="_xlnm.Print_Area" localSheetId="8">ROA!$B$2:$H$32</definedName>
    <definedName name="_xlnm.Print_Area" localSheetId="16">TIE!$B$2:$H$41</definedName>
    <definedName name="Sales">'Income Statement'!$I$16:$M$16</definedName>
    <definedName name="Show.Acct.Update.Warning" hidden="1">#REF!</definedName>
    <definedName name="Show.MDB.Update.Warning" hidden="1">#REF!</definedName>
    <definedName name="StartingInventory">'Balance Sheet'!$I$20</definedName>
    <definedName name="STD">'Balance Sheet'!$J$45:$M$45</definedName>
    <definedName name="Taxes">'Income Statement'!$I$38:$M$38</definedName>
    <definedName name="Total_Assets">'Balance Sheet'!$I$38:$M$38</definedName>
    <definedName name="Total_Liabilities">'Balance Sheet'!$I$58:$M$58</definedName>
  </definedNames>
  <calcPr calcId="152511"/>
</workbook>
</file>

<file path=xl/calcChain.xml><?xml version="1.0" encoding="utf-8"?>
<calcChain xmlns="http://schemas.openxmlformats.org/spreadsheetml/2006/main">
  <c r="G4" i="13" l="1"/>
  <c r="G6" i="13" s="1"/>
  <c r="G5" i="13"/>
  <c r="F4" i="13"/>
  <c r="F5" i="13"/>
  <c r="E4" i="13"/>
  <c r="E6" i="13" s="1"/>
  <c r="E5" i="13"/>
  <c r="D4" i="13"/>
  <c r="D5" i="13"/>
  <c r="J64" i="5"/>
  <c r="J50" i="5"/>
  <c r="J58" i="5" s="1"/>
  <c r="D4" i="15" s="1"/>
  <c r="K64" i="5"/>
  <c r="K50" i="5"/>
  <c r="K58" i="5" s="1"/>
  <c r="E4" i="15" s="1"/>
  <c r="L64" i="5"/>
  <c r="L50" i="5"/>
  <c r="L58" i="5" s="1"/>
  <c r="F4" i="15" s="1"/>
  <c r="M64" i="5"/>
  <c r="M50" i="5"/>
  <c r="M58" i="5" s="1"/>
  <c r="G4" i="15" s="1"/>
  <c r="I64" i="5"/>
  <c r="I50" i="5"/>
  <c r="I58" i="5" s="1"/>
  <c r="J35" i="5"/>
  <c r="J28" i="5"/>
  <c r="J30" i="5" s="1"/>
  <c r="J38" i="5" s="1"/>
  <c r="J22" i="5"/>
  <c r="K35" i="5"/>
  <c r="K28" i="5"/>
  <c r="K30" i="5"/>
  <c r="K22" i="5"/>
  <c r="L35" i="5"/>
  <c r="L28" i="5"/>
  <c r="L30" i="5"/>
  <c r="L38" i="5" s="1"/>
  <c r="L22" i="5"/>
  <c r="M35" i="5"/>
  <c r="M28" i="5"/>
  <c r="M30" i="5" s="1"/>
  <c r="M22" i="5"/>
  <c r="G4" i="11" s="1"/>
  <c r="I35" i="5"/>
  <c r="I28" i="5"/>
  <c r="I30" i="5" s="1"/>
  <c r="I38" i="5" s="1"/>
  <c r="I22" i="5"/>
  <c r="F60" i="5"/>
  <c r="F4" i="11"/>
  <c r="F5" i="11"/>
  <c r="E4" i="11"/>
  <c r="D4" i="11"/>
  <c r="D5" i="11"/>
  <c r="G5" i="6"/>
  <c r="F5" i="6"/>
  <c r="E5" i="6"/>
  <c r="D5" i="6"/>
  <c r="J17" i="4"/>
  <c r="J19" i="4" s="1"/>
  <c r="J26" i="4"/>
  <c r="J33" i="4"/>
  <c r="K17" i="4"/>
  <c r="K19" i="4" s="1"/>
  <c r="K28" i="4" s="1"/>
  <c r="K36" i="4" s="1"/>
  <c r="K26" i="4"/>
  <c r="K33" i="4"/>
  <c r="L17" i="4"/>
  <c r="L19" i="4" s="1"/>
  <c r="L28" i="4" s="1"/>
  <c r="L36" i="4" s="1"/>
  <c r="L26" i="4"/>
  <c r="L33" i="4"/>
  <c r="I17" i="4"/>
  <c r="I19" i="4"/>
  <c r="I28" i="4" s="1"/>
  <c r="I36" i="4" s="1"/>
  <c r="I26" i="4"/>
  <c r="I33" i="4"/>
  <c r="G4" i="16"/>
  <c r="F4" i="16"/>
  <c r="E4" i="16"/>
  <c r="D4" i="16"/>
  <c r="G4" i="7"/>
  <c r="F4" i="7"/>
  <c r="E4" i="7"/>
  <c r="D4" i="7"/>
  <c r="F5" i="7"/>
  <c r="F6" i="7" s="1"/>
  <c r="E5" i="7"/>
  <c r="D5" i="7"/>
  <c r="D6" i="7" s="1"/>
  <c r="M47" i="4"/>
  <c r="M46" i="4"/>
  <c r="M45" i="4"/>
  <c r="M16" i="4"/>
  <c r="M22" i="4"/>
  <c r="M23" i="4"/>
  <c r="M24" i="4"/>
  <c r="M25" i="4"/>
  <c r="M31" i="4"/>
  <c r="M33" i="4" s="1"/>
  <c r="M32" i="4"/>
  <c r="G5" i="14"/>
  <c r="F4" i="14"/>
  <c r="F5" i="14"/>
  <c r="E4" i="14"/>
  <c r="E5" i="14"/>
  <c r="D4" i="14"/>
  <c r="D5" i="14"/>
  <c r="G5" i="8"/>
  <c r="F5" i="8"/>
  <c r="E5" i="8"/>
  <c r="D5" i="8"/>
  <c r="G5" i="12"/>
  <c r="G6" i="12"/>
  <c r="F4" i="12"/>
  <c r="F5" i="12"/>
  <c r="F6" i="12"/>
  <c r="E4" i="12"/>
  <c r="E5" i="12"/>
  <c r="D4" i="12"/>
  <c r="D5" i="12"/>
  <c r="D6" i="12"/>
  <c r="G5" i="10"/>
  <c r="F5" i="10"/>
  <c r="E5" i="10"/>
  <c r="D5" i="10"/>
  <c r="G5" i="17"/>
  <c r="F5" i="17"/>
  <c r="E5" i="17"/>
  <c r="D5" i="17"/>
  <c r="M17" i="4" l="1"/>
  <c r="M19" i="4" s="1"/>
  <c r="G5" i="7"/>
  <c r="G6" i="7" s="1"/>
  <c r="M38" i="5"/>
  <c r="E6" i="12"/>
  <c r="E7" i="12" s="1"/>
  <c r="G4" i="12"/>
  <c r="G4" i="14"/>
  <c r="M26" i="4"/>
  <c r="E5" i="11"/>
  <c r="E6" i="11" s="1"/>
  <c r="G5" i="11"/>
  <c r="J28" i="4"/>
  <c r="J36" i="4" s="1"/>
  <c r="K38" i="5"/>
  <c r="D6" i="11"/>
  <c r="E6" i="14"/>
  <c r="G6" i="14"/>
  <c r="G6" i="11"/>
  <c r="D7" i="12"/>
  <c r="D6" i="14"/>
  <c r="F6" i="14"/>
  <c r="F6" i="11"/>
  <c r="D6" i="13"/>
  <c r="F7" i="12"/>
  <c r="G7" i="12"/>
  <c r="E6" i="7"/>
  <c r="F6" i="13"/>
  <c r="F5" i="15"/>
  <c r="F6" i="15" s="1"/>
  <c r="F5" i="16"/>
  <c r="F6" i="16" s="1"/>
  <c r="C5" i="9"/>
  <c r="D5" i="15"/>
  <c r="D5" i="16"/>
  <c r="D6" i="16" s="1"/>
  <c r="M28" i="4"/>
  <c r="M36" i="4" s="1"/>
  <c r="C4" i="9"/>
  <c r="E5" i="15"/>
  <c r="E6" i="15" s="1"/>
  <c r="E5" i="16"/>
  <c r="E6" i="16" s="1"/>
  <c r="I66" i="5"/>
  <c r="L66" i="5"/>
  <c r="J66" i="5"/>
  <c r="I38" i="4"/>
  <c r="I40" i="4" s="1"/>
  <c r="D6" i="15"/>
  <c r="L38" i="4"/>
  <c r="L40" i="4" s="1"/>
  <c r="K40" i="4"/>
  <c r="K38" i="4"/>
  <c r="J38" i="4"/>
  <c r="J40" i="4" s="1"/>
  <c r="G5" i="15"/>
  <c r="G6" i="15" s="1"/>
  <c r="G5" i="16"/>
  <c r="G6" i="16" s="1"/>
  <c r="M66" i="5"/>
  <c r="K66" i="5"/>
  <c r="C6" i="9" l="1"/>
  <c r="E4" i="6"/>
  <c r="E4" i="8"/>
  <c r="E6" i="8" s="1"/>
  <c r="E4" i="10"/>
  <c r="E6" i="10" s="1"/>
  <c r="E4" i="17"/>
  <c r="E6" i="17" s="1"/>
  <c r="E6" i="6"/>
  <c r="F4" i="6"/>
  <c r="F4" i="8"/>
  <c r="F6" i="8" s="1"/>
  <c r="F6" i="6"/>
  <c r="F4" i="10"/>
  <c r="F6" i="10" s="1"/>
  <c r="F4" i="17"/>
  <c r="F6" i="17" s="1"/>
  <c r="G6" i="6"/>
  <c r="G4" i="10"/>
  <c r="G6" i="10" s="1"/>
  <c r="G4" i="17"/>
  <c r="G6" i="17" s="1"/>
  <c r="G4" i="6"/>
  <c r="G4" i="8"/>
  <c r="G6" i="8" s="1"/>
  <c r="D6" i="6"/>
  <c r="M40" i="4"/>
  <c r="D4" i="8"/>
  <c r="D6" i="8" s="1"/>
  <c r="D4" i="10"/>
  <c r="D6" i="10" s="1"/>
  <c r="D4" i="17"/>
  <c r="D6" i="17" s="1"/>
  <c r="D4" i="6"/>
  <c r="M38" i="4"/>
</calcChain>
</file>

<file path=xl/comments1.xml><?xml version="1.0" encoding="utf-8"?>
<comments xmlns="http://schemas.openxmlformats.org/spreadsheetml/2006/main">
  <authors>
    <author>Author</author>
  </authors>
  <commentList>
    <comment ref="L12" authorId="0" shapeId="0">
      <text>
        <r>
          <rPr>
            <sz val="8"/>
            <color indexed="81"/>
            <rFont val="Tahoma"/>
            <family val="2"/>
          </rPr>
          <t>These red triangles
indicate instructions.</t>
        </r>
      </text>
    </comment>
  </commentList>
</comments>
</file>

<file path=xl/comments2.xml><?xml version="1.0" encoding="utf-8"?>
<comments xmlns="http://schemas.openxmlformats.org/spreadsheetml/2006/main">
  <authors>
    <author>Author</author>
  </authors>
  <commentList>
    <comment ref="G13" authorId="0" shapeId="0">
      <text>
        <r>
          <rPr>
            <sz val="8"/>
            <color indexed="81"/>
            <rFont val="Tahoma"/>
            <family val="2"/>
          </rPr>
          <t>From your financial records, enter data in the unshaded cells.</t>
        </r>
      </text>
    </comment>
    <comment ref="M14" authorId="0" shapeId="0">
      <text>
        <r>
          <rPr>
            <sz val="8"/>
            <color indexed="81"/>
            <rFont val="Tahoma"/>
            <family val="2"/>
          </rPr>
          <t>Enter Year</t>
        </r>
      </text>
    </comment>
  </commentList>
</comments>
</file>

<file path=xl/comments3.xml><?xml version="1.0" encoding="utf-8"?>
<comments xmlns="http://schemas.openxmlformats.org/spreadsheetml/2006/main">
  <authors>
    <author>Author</author>
  </authors>
  <commentList>
    <comment ref="G14" authorId="0" shapeId="0">
      <text>
        <r>
          <rPr>
            <sz val="8"/>
            <color indexed="81"/>
            <rFont val="Tahoma"/>
            <family val="2"/>
          </rPr>
          <t>From your financial records, enter data in the unshaded cells.</t>
        </r>
      </text>
    </comment>
    <comment ref="I15" authorId="0" shapeId="0">
      <text>
        <r>
          <rPr>
            <sz val="8"/>
            <color indexed="81"/>
            <rFont val="Tahoma"/>
            <family val="2"/>
          </rPr>
          <t>Enter Year</t>
        </r>
      </text>
    </comment>
  </commentList>
</comments>
</file>

<file path=xl/sharedStrings.xml><?xml version="1.0" encoding="utf-8"?>
<sst xmlns="http://schemas.openxmlformats.org/spreadsheetml/2006/main" count="206" uniqueCount="131">
  <si>
    <t xml:space="preserve"> </t>
  </si>
  <si>
    <t>Instructions</t>
  </si>
  <si>
    <t>Please Read This Page Carefully</t>
  </si>
  <si>
    <t>Data Entry</t>
  </si>
  <si>
    <t>The "Income Statement" and "Balance Sheet" are your two data entry worksheets.</t>
  </si>
  <si>
    <t>Navigation:</t>
  </si>
  <si>
    <t>1. The "Index Worksheet" is your transportation page. All pages have a return button to it.</t>
  </si>
  <si>
    <t>Additional Instructions:</t>
  </si>
  <si>
    <t>1. Look for the red corner triangles for additional instructions on the worksheets. For example:&gt;&gt;&gt;&gt;</t>
  </si>
  <si>
    <t>Point Here</t>
  </si>
  <si>
    <t>Printing:</t>
  </si>
  <si>
    <t>2. You may print multiple pages by holding down the CONTROL-KEY and clicking on individual TABS or</t>
  </si>
  <si>
    <t xml:space="preserve">    Right click on a tab and "select all sheets".</t>
  </si>
  <si>
    <t>Forecasted</t>
  </si>
  <si>
    <t>Total</t>
  </si>
  <si>
    <t>1ST QTR</t>
  </si>
  <si>
    <t>2ND QTR</t>
  </si>
  <si>
    <t>3RD QTR</t>
  </si>
  <si>
    <t>4TH QTR</t>
  </si>
  <si>
    <t>Sales</t>
  </si>
  <si>
    <t>Cost of sales</t>
  </si>
  <si>
    <t xml:space="preserve">Gross profit  </t>
  </si>
  <si>
    <t>Expenses</t>
  </si>
  <si>
    <t>Operating expenses</t>
  </si>
  <si>
    <t>Interest</t>
  </si>
  <si>
    <t>Depreciation</t>
  </si>
  <si>
    <t>Amortization</t>
  </si>
  <si>
    <t xml:space="preserve">Total expenses  </t>
  </si>
  <si>
    <t xml:space="preserve">Operating income  </t>
  </si>
  <si>
    <t>Other income and expenses</t>
  </si>
  <si>
    <t>Gain (loss) on sale of assets</t>
  </si>
  <si>
    <t>Other (net)</t>
  </si>
  <si>
    <t xml:space="preserve">Subtotal  </t>
  </si>
  <si>
    <t xml:space="preserve">Income before tax  </t>
  </si>
  <si>
    <t>Please enter  a tax percentage</t>
  </si>
  <si>
    <t>Taxes @</t>
  </si>
  <si>
    <t xml:space="preserve">Net income  </t>
  </si>
  <si>
    <t>Detailed Supporting Information</t>
  </si>
  <si>
    <t xml:space="preserve">Direct labor  </t>
  </si>
  <si>
    <t xml:space="preserve">Materials  </t>
  </si>
  <si>
    <t xml:space="preserve">Other costs  </t>
  </si>
  <si>
    <t>Actual</t>
  </si>
  <si>
    <t>Forecast</t>
  </si>
  <si>
    <t>ASSETS</t>
  </si>
  <si>
    <t>Current Assets</t>
  </si>
  <si>
    <t>Cash and cash equivalents</t>
  </si>
  <si>
    <t>Accounts receivable</t>
  </si>
  <si>
    <t>Inventory</t>
  </si>
  <si>
    <t>Other current assets</t>
  </si>
  <si>
    <t xml:space="preserve">Total Current Assets  </t>
  </si>
  <si>
    <t>Fixed Assets</t>
  </si>
  <si>
    <t>Land</t>
  </si>
  <si>
    <t>Buildings</t>
  </si>
  <si>
    <t>Equipment</t>
  </si>
  <si>
    <t>Less-accumulated depreciation</t>
  </si>
  <si>
    <t xml:space="preserve">Total Fixed Assets  </t>
  </si>
  <si>
    <t>Intangible Assets</t>
  </si>
  <si>
    <t>Cost</t>
  </si>
  <si>
    <t>Less-accumulated amortization</t>
  </si>
  <si>
    <t xml:space="preserve">Total Intangible Assets  </t>
  </si>
  <si>
    <t>Other assets</t>
  </si>
  <si>
    <t xml:space="preserve">Total Assets  </t>
  </si>
  <si>
    <t>LIABILITIES AND</t>
  </si>
  <si>
    <t>STOCKHOLDERS' EQUITY</t>
  </si>
  <si>
    <t>Current Liabilities</t>
  </si>
  <si>
    <t>Accounts payable</t>
  </si>
  <si>
    <t>Notes payable</t>
  </si>
  <si>
    <t>Current portion of long-term debt</t>
  </si>
  <si>
    <t>Income taxes</t>
  </si>
  <si>
    <t>Accrued expenses</t>
  </si>
  <si>
    <t>Other current liabilities</t>
  </si>
  <si>
    <t xml:space="preserve">Total Current Liabilities  </t>
  </si>
  <si>
    <t>Non-Current Liabilities</t>
  </si>
  <si>
    <t>Long-term debt</t>
  </si>
  <si>
    <t>Deferred income</t>
  </si>
  <si>
    <t>Deferred income taxes</t>
  </si>
  <si>
    <t>Other long-term liabilities</t>
  </si>
  <si>
    <t xml:space="preserve">Total Liabilities  </t>
  </si>
  <si>
    <t>Shares Outstanding</t>
  </si>
  <si>
    <t>Capital stock issued</t>
  </si>
  <si>
    <t>Additional paid in capital</t>
  </si>
  <si>
    <t>Retained earnings</t>
  </si>
  <si>
    <t xml:space="preserve">Total Liabilities and Equity  </t>
  </si>
  <si>
    <t>Profitability Ratios</t>
  </si>
  <si>
    <t>Earnings Per Share (EPS) Ratio</t>
  </si>
  <si>
    <t>Quarter 1</t>
  </si>
  <si>
    <t>Quarter 2</t>
  </si>
  <si>
    <t>Quarter 3</t>
  </si>
  <si>
    <t>Quarter 4</t>
  </si>
  <si>
    <t>Net income</t>
  </si>
  <si>
    <t>Shares of common stock outstanding</t>
  </si>
  <si>
    <t>EPS</t>
  </si>
  <si>
    <t>Gross Profit Margin</t>
  </si>
  <si>
    <t>Gross profit margin</t>
  </si>
  <si>
    <t>Net Profit Margin</t>
  </si>
  <si>
    <t>Net Income</t>
  </si>
  <si>
    <t>Net profit margin</t>
  </si>
  <si>
    <t>Return on Assets</t>
  </si>
  <si>
    <t>Full Year</t>
  </si>
  <si>
    <t>EBITDA</t>
  </si>
  <si>
    <t>Total assets</t>
  </si>
  <si>
    <t>Return on assets</t>
  </si>
  <si>
    <t>Return on Equity</t>
  </si>
  <si>
    <t>Earnings after taxes</t>
  </si>
  <si>
    <t>Stockholder's equity</t>
  </si>
  <si>
    <t>Return on equity</t>
  </si>
  <si>
    <t>Liquidity Ratios</t>
  </si>
  <si>
    <t>Current ratio</t>
  </si>
  <si>
    <t>Current assets</t>
  </si>
  <si>
    <t>Current liabilities</t>
  </si>
  <si>
    <t>Quick ratio</t>
  </si>
  <si>
    <t>Activity Ratios</t>
  </si>
  <si>
    <t>Average Collection Period</t>
  </si>
  <si>
    <t>Accounts Receivable</t>
  </si>
  <si>
    <t>Credit sales per day</t>
  </si>
  <si>
    <t>Inventory Turnover Ratio</t>
  </si>
  <si>
    <t>Cost of Goods Sold</t>
  </si>
  <si>
    <t>Average Inventory</t>
  </si>
  <si>
    <t>Inventory Turnover</t>
  </si>
  <si>
    <t>Leverage Ratios</t>
  </si>
  <si>
    <t>Debt ratio</t>
  </si>
  <si>
    <t>Total Liabilities</t>
  </si>
  <si>
    <t>Total Assets</t>
  </si>
  <si>
    <t>Equity ratio</t>
  </si>
  <si>
    <t>Total Equity</t>
  </si>
  <si>
    <t>Times Interest Earned Ratio</t>
  </si>
  <si>
    <t>EBIT</t>
  </si>
  <si>
    <t>Interest charges</t>
  </si>
  <si>
    <t>Times interest earned</t>
  </si>
  <si>
    <t>1. Be sure to "Print Preview" before printing a page. All pages are setup to print.</t>
  </si>
  <si>
    <t>Ratio Analysis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</si>
</sst>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quot;$&quot;#,##0_);\(&quot;$&quot;#,##0\)"/>
    <numFmt numFmtId="165" formatCode="_(&quot;$&quot;* #,##0.00_);_(&quot;$&quot;* \(#,##0.00\);_(&quot;$&quot;* &quot;-&quot;??_);_(@_)"/>
    <numFmt numFmtId="166" formatCode="_(* #,##0.00_);_(* \(#,##0.00\);_(* &quot;-&quot;??_);_(@_)"/>
    <numFmt numFmtId="167" formatCode=";;"/>
    <numFmt numFmtId="168" formatCode="0.0%"/>
    <numFmt numFmtId="169" formatCode="0.0"/>
    <numFmt numFmtId="170" formatCode="_-&quot;£&quot;* #,##0_-;\-&quot;£&quot;* #,##0_-;_-&quot;£&quot;* &quot;-&quot;_-;_-@_-"/>
    <numFmt numFmtId="171" formatCode="_-* #,##0_-;\-* #,##0_-;_-* &quot;-&quot;_-;_-@_-"/>
    <numFmt numFmtId="172" formatCode="_-&quot;£&quot;* #,##0.00_-;\-&quot;£&quot;* #,##0.00_-;_-&quot;£&quot;* &quot;-&quot;??_-;_-@_-"/>
    <numFmt numFmtId="173" formatCode="_-* #,##0.00_-;\-* #,##0.00_-;_-* &quot;-&quot;??_-;_-@_-"/>
    <numFmt numFmtId="174" formatCode="0.00%_);[Red]\(0.00%\)"/>
    <numFmt numFmtId="175" formatCode="0%_);[Red]\(0%\)"/>
  </numFmts>
  <fonts count="59" x14ac:knownFonts="1">
    <font>
      <sz val="10"/>
      <name val="Times New Roman"/>
    </font>
    <font>
      <sz val="10"/>
      <color indexed="8"/>
      <name val="Arial"/>
      <family val="2"/>
    </font>
    <font>
      <b/>
      <i/>
      <sz val="10"/>
      <color indexed="8"/>
      <name val="Arial"/>
      <family val="2"/>
    </font>
    <font>
      <b/>
      <sz val="10"/>
      <color indexed="8"/>
      <name val="Arial"/>
      <family val="2"/>
    </font>
    <font>
      <sz val="10"/>
      <color indexed="8"/>
      <name val="Arial"/>
      <family val="2"/>
    </font>
    <font>
      <sz val="10"/>
      <name val="Arial"/>
      <family val="2"/>
    </font>
    <font>
      <u/>
      <sz val="10"/>
      <color indexed="12"/>
      <name val="Times New Roman"/>
      <family val="1"/>
    </font>
    <font>
      <sz val="8"/>
      <color indexed="81"/>
      <name val="Tahoma"/>
      <family val="2"/>
    </font>
    <font>
      <b/>
      <sz val="10"/>
      <name val="Arial"/>
      <family val="2"/>
    </font>
    <font>
      <b/>
      <sz val="12"/>
      <name val="Arial"/>
      <family val="2"/>
    </font>
    <font>
      <b/>
      <sz val="12"/>
      <color indexed="10"/>
      <name val="Arial"/>
      <family val="2"/>
    </font>
    <font>
      <sz val="8"/>
      <name val="Times New Roman"/>
      <family val="1"/>
    </font>
    <font>
      <sz val="10"/>
      <name val="Arial"/>
      <family val="2"/>
    </font>
    <font>
      <sz val="10"/>
      <name val="Helv"/>
    </font>
    <font>
      <b/>
      <sz val="9"/>
      <name val="Arial"/>
      <family val="2"/>
    </font>
    <font>
      <b/>
      <sz val="18"/>
      <name val="Arial"/>
      <family val="2"/>
    </font>
    <font>
      <b/>
      <sz val="12"/>
      <name val="Arial"/>
      <family val="2"/>
    </font>
    <font>
      <u/>
      <sz val="9"/>
      <color indexed="12"/>
      <name val="Courier"/>
      <family val="3"/>
    </font>
    <font>
      <sz val="10"/>
      <name val="Courier"/>
      <family val="3"/>
    </font>
    <font>
      <sz val="10"/>
      <color indexed="10"/>
      <name val="Helv"/>
    </font>
    <font>
      <sz val="8"/>
      <name val="Arial"/>
      <family val="2"/>
    </font>
    <font>
      <sz val="9"/>
      <color indexed="10"/>
      <name val="Arial"/>
      <family val="2"/>
    </font>
    <font>
      <i/>
      <sz val="10"/>
      <color indexed="12"/>
      <name val="Tms Rmn"/>
    </font>
    <font>
      <b/>
      <sz val="10"/>
      <color indexed="8"/>
      <name val="Tms Rmn"/>
    </font>
    <font>
      <sz val="14"/>
      <color indexed="18"/>
      <name val="Arial"/>
      <family val="2"/>
    </font>
    <font>
      <b/>
      <i/>
      <sz val="14"/>
      <color indexed="13"/>
      <name val="Times New Roman"/>
      <family val="1"/>
    </font>
    <font>
      <sz val="14"/>
      <name val="Arial"/>
      <family val="2"/>
    </font>
    <font>
      <sz val="10"/>
      <color indexed="18"/>
      <name val="Arial"/>
      <family val="2"/>
    </font>
    <font>
      <b/>
      <sz val="10"/>
      <color indexed="51"/>
      <name val="Arial"/>
      <family val="2"/>
    </font>
    <font>
      <b/>
      <sz val="8"/>
      <color indexed="10"/>
      <name val="Arial"/>
      <family val="2"/>
    </font>
    <font>
      <b/>
      <sz val="12"/>
      <color indexed="9"/>
      <name val="Arial"/>
      <family val="2"/>
    </font>
    <font>
      <b/>
      <sz val="10"/>
      <color indexed="9"/>
      <name val="Arial"/>
      <family val="2"/>
    </font>
    <font>
      <sz val="10"/>
      <color indexed="9"/>
      <name val="Arial"/>
      <family val="2"/>
    </font>
    <font>
      <b/>
      <sz val="10"/>
      <color indexed="26"/>
      <name val="Arial"/>
      <family val="2"/>
    </font>
    <font>
      <b/>
      <sz val="16"/>
      <color indexed="26"/>
      <name val="Times New Roman"/>
      <family val="1"/>
    </font>
    <font>
      <b/>
      <sz val="12"/>
      <color indexed="26"/>
      <name val="Times New Roman"/>
      <family val="1"/>
    </font>
    <font>
      <b/>
      <i/>
      <sz val="24"/>
      <color indexed="13"/>
      <name val="Times New Roman"/>
      <family val="1"/>
    </font>
    <font>
      <sz val="8"/>
      <name val="Tahoma"/>
      <family val="2"/>
    </font>
    <font>
      <sz val="8"/>
      <name val="Verdana"/>
      <family val="2"/>
    </font>
    <font>
      <b/>
      <sz val="8"/>
      <color indexed="9"/>
      <name val="Tahoma"/>
      <family val="2"/>
    </font>
    <font>
      <b/>
      <sz val="8"/>
      <color indexed="8"/>
      <name val="Tahoma"/>
      <family val="2"/>
    </font>
    <font>
      <b/>
      <sz val="11"/>
      <color indexed="23"/>
      <name val="Verdana"/>
      <family val="2"/>
    </font>
    <font>
      <u/>
      <sz val="10"/>
      <color indexed="9"/>
      <name val="Arial"/>
      <family val="2"/>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sz val="8"/>
      <color indexed="8"/>
      <name val="Arial"/>
      <family val="2"/>
      <charset val="162"/>
    </font>
    <font>
      <sz val="8"/>
      <name val="Arial"/>
      <family val="2"/>
      <charset val="162"/>
    </font>
  </fonts>
  <fills count="31">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58"/>
        <bgColor indexed="58"/>
      </patternFill>
    </fill>
    <fill>
      <patternFill patternType="solid">
        <fgColor indexed="22"/>
        <bgColor indexed="22"/>
      </patternFill>
    </fill>
    <fill>
      <patternFill patternType="solid">
        <fgColor indexed="58"/>
        <bgColor indexed="64"/>
      </patternFill>
    </fill>
    <fill>
      <patternFill patternType="solid">
        <fgColor indexed="9"/>
      </patternFill>
    </fill>
    <fill>
      <patternFill patternType="solid">
        <fgColor indexed="26"/>
        <bgColor indexed="64"/>
      </patternFill>
    </fill>
    <fill>
      <patternFill patternType="darkGray">
        <fgColor indexed="9"/>
        <bgColor indexed="9"/>
      </patternFill>
    </fill>
  </fills>
  <borders count="58">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thick">
        <color indexed="10"/>
      </left>
      <right style="thick">
        <color indexed="10"/>
      </right>
      <top style="thick">
        <color indexed="10"/>
      </top>
      <bottom/>
      <diagonal/>
    </border>
    <border>
      <left style="thick">
        <color indexed="10"/>
      </left>
      <right style="thick">
        <color indexed="10"/>
      </right>
      <top/>
      <bottom/>
      <diagonal/>
    </border>
    <border>
      <left style="thick">
        <color indexed="10"/>
      </left>
      <right style="thick">
        <color indexed="10"/>
      </right>
      <top/>
      <bottom style="thick">
        <color indexed="10"/>
      </bottom>
      <diagonal/>
    </border>
    <border>
      <left style="thick">
        <color indexed="10"/>
      </left>
      <right/>
      <top style="thick">
        <color indexed="10"/>
      </top>
      <bottom/>
      <diagonal/>
    </border>
    <border>
      <left/>
      <right style="thick">
        <color indexed="10"/>
      </right>
      <top style="thick">
        <color indexed="10"/>
      </top>
      <bottom/>
      <diagonal/>
    </border>
    <border>
      <left style="thick">
        <color indexed="10"/>
      </left>
      <right/>
      <top/>
      <bottom/>
      <diagonal/>
    </border>
    <border>
      <left/>
      <right style="thick">
        <color indexed="10"/>
      </right>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right/>
      <top style="thick">
        <color indexed="10"/>
      </top>
      <bottom/>
      <diagonal/>
    </border>
    <border>
      <left style="thick">
        <color indexed="22"/>
      </left>
      <right/>
      <top style="thick">
        <color indexed="22"/>
      </top>
      <bottom/>
      <diagonal/>
    </border>
    <border>
      <left/>
      <right/>
      <top style="thick">
        <color indexed="22"/>
      </top>
      <bottom/>
      <diagonal/>
    </border>
    <border>
      <left/>
      <right style="thick">
        <color indexed="22"/>
      </right>
      <top style="thick">
        <color indexed="22"/>
      </top>
      <bottom/>
      <diagonal/>
    </border>
    <border>
      <left style="thick">
        <color indexed="22"/>
      </left>
      <right/>
      <top/>
      <bottom/>
      <diagonal/>
    </border>
    <border>
      <left/>
      <right style="thick">
        <color indexed="22"/>
      </right>
      <top/>
      <bottom/>
      <diagonal/>
    </border>
    <border>
      <left/>
      <right/>
      <top style="thick">
        <color indexed="19"/>
      </top>
      <bottom style="thin">
        <color indexed="59"/>
      </bottom>
      <diagonal/>
    </border>
    <border>
      <left style="medium">
        <color indexed="19"/>
      </left>
      <right/>
      <top style="medium">
        <color indexed="19"/>
      </top>
      <bottom/>
      <diagonal/>
    </border>
    <border>
      <left/>
      <right/>
      <top style="medium">
        <color indexed="19"/>
      </top>
      <bottom/>
      <diagonal/>
    </border>
    <border>
      <left/>
      <right style="medium">
        <color indexed="19"/>
      </right>
      <top style="medium">
        <color indexed="19"/>
      </top>
      <bottom/>
      <diagonal/>
    </border>
    <border>
      <left style="medium">
        <color indexed="19"/>
      </left>
      <right/>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style="medium">
        <color indexed="19"/>
      </right>
      <top/>
      <bottom/>
      <diagonal/>
    </border>
    <border>
      <left style="medium">
        <color indexed="19"/>
      </left>
      <right/>
      <top/>
      <bottom style="medium">
        <color indexed="19"/>
      </bottom>
      <diagonal/>
    </border>
    <border>
      <left/>
      <right/>
      <top/>
      <bottom style="medium">
        <color indexed="19"/>
      </bottom>
      <diagonal/>
    </border>
    <border>
      <left/>
      <right style="medium">
        <color indexed="19"/>
      </right>
      <top/>
      <bottom style="medium">
        <color indexed="19"/>
      </bottom>
      <diagonal/>
    </border>
    <border>
      <left style="thick">
        <color indexed="22"/>
      </left>
      <right/>
      <top/>
      <bottom style="thick">
        <color indexed="22"/>
      </bottom>
      <diagonal/>
    </border>
    <border>
      <left/>
      <right/>
      <top/>
      <bottom style="thick">
        <color indexed="22"/>
      </bottom>
      <diagonal/>
    </border>
    <border>
      <left/>
      <right style="thick">
        <color indexed="22"/>
      </right>
      <top/>
      <bottom style="thick">
        <color indexed="22"/>
      </bottom>
      <diagonal/>
    </border>
    <border>
      <left style="hair">
        <color indexed="64"/>
      </left>
      <right style="hair">
        <color indexed="8"/>
      </right>
      <top style="hair">
        <color indexed="8"/>
      </top>
      <bottom style="hair">
        <color indexed="8"/>
      </bottom>
      <diagonal/>
    </border>
    <border>
      <left/>
      <right style="hair">
        <color indexed="64"/>
      </right>
      <top style="hair">
        <color indexed="8"/>
      </top>
      <bottom style="hair">
        <color indexed="8"/>
      </bottom>
      <diagonal/>
    </border>
    <border>
      <left style="hair">
        <color indexed="64"/>
      </left>
      <right/>
      <top style="hair">
        <color indexed="8"/>
      </top>
      <bottom/>
      <diagonal/>
    </border>
    <border>
      <left/>
      <right/>
      <top style="hair">
        <color indexed="8"/>
      </top>
      <bottom/>
      <diagonal/>
    </border>
    <border>
      <left/>
      <right style="hair">
        <color indexed="64"/>
      </right>
      <top style="hair">
        <color indexed="8"/>
      </top>
      <bottom/>
      <diagonal/>
    </border>
    <border>
      <left style="hair">
        <color indexed="64"/>
      </left>
      <right/>
      <top/>
      <bottom/>
      <diagonal/>
    </border>
    <border>
      <left/>
      <right style="hair">
        <color indexed="64"/>
      </right>
      <top/>
      <bottom/>
      <diagonal/>
    </border>
    <border>
      <left style="hair">
        <color indexed="8"/>
      </left>
      <right style="hair">
        <color indexed="64"/>
      </right>
      <top style="hair">
        <color indexed="8"/>
      </top>
      <bottom style="hair">
        <color indexed="8"/>
      </bottom>
      <diagonal/>
    </border>
  </borders>
  <cellStyleXfs count="83">
    <xf numFmtId="0" fontId="0" fillId="0" borderId="0"/>
    <xf numFmtId="0" fontId="43" fillId="2"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4" borderId="0" applyNumberFormat="0" applyBorder="0" applyAlignment="0" applyProtection="0"/>
    <xf numFmtId="0" fontId="43" fillId="2" borderId="0" applyNumberFormat="0" applyBorder="0" applyAlignment="0" applyProtection="0"/>
    <xf numFmtId="0" fontId="43" fillId="5" borderId="0" applyNumberFormat="0" applyBorder="0" applyAlignment="0" applyProtection="0"/>
    <xf numFmtId="0" fontId="43" fillId="6" borderId="0" applyNumberFormat="0" applyBorder="0" applyAlignment="0" applyProtection="0"/>
    <xf numFmtId="0" fontId="43" fillId="3" borderId="0" applyNumberFormat="0" applyBorder="0" applyAlignment="0" applyProtection="0"/>
    <xf numFmtId="0" fontId="43" fillId="7" borderId="0" applyNumberFormat="0" applyBorder="0" applyAlignment="0" applyProtection="0"/>
    <xf numFmtId="0" fontId="43" fillId="8" borderId="0" applyNumberFormat="0" applyBorder="0" applyAlignment="0" applyProtection="0"/>
    <xf numFmtId="0" fontId="43" fillId="6" borderId="0" applyNumberFormat="0" applyBorder="0" applyAlignment="0" applyProtection="0"/>
    <xf numFmtId="0" fontId="43" fillId="7" borderId="0" applyNumberFormat="0" applyBorder="0" applyAlignment="0" applyProtection="0"/>
    <xf numFmtId="0" fontId="44" fillId="6" borderId="0" applyNumberFormat="0" applyBorder="0" applyAlignment="0" applyProtection="0"/>
    <xf numFmtId="0" fontId="44" fillId="3" borderId="0" applyNumberFormat="0" applyBorder="0" applyAlignment="0" applyProtection="0"/>
    <xf numFmtId="0" fontId="44" fillId="9" borderId="0" applyNumberFormat="0" applyBorder="0" applyAlignment="0" applyProtection="0"/>
    <xf numFmtId="0" fontId="44" fillId="8" borderId="0" applyNumberFormat="0" applyBorder="0" applyAlignment="0" applyProtection="0"/>
    <xf numFmtId="0" fontId="44" fillId="6" borderId="0" applyNumberFormat="0" applyBorder="0" applyAlignment="0" applyProtection="0"/>
    <xf numFmtId="0" fontId="44" fillId="10" borderId="0" applyNumberFormat="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4" fillId="9"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37" fontId="37" fillId="16" borderId="1" applyBorder="0" applyProtection="0">
      <alignment vertical="center"/>
    </xf>
    <xf numFmtId="0" fontId="45" fillId="17" borderId="0" applyNumberFormat="0" applyBorder="0" applyAlignment="0" applyProtection="0"/>
    <xf numFmtId="164" fontId="11" fillId="0" borderId="2">
      <protection locked="0"/>
    </xf>
    <xf numFmtId="0" fontId="38" fillId="18" borderId="0" applyBorder="0">
      <alignment horizontal="left" vertical="center" indent="1"/>
    </xf>
    <xf numFmtId="0" fontId="46" fillId="4" borderId="3" applyNumberFormat="0" applyAlignment="0" applyProtection="0"/>
    <xf numFmtId="0" fontId="47" fillId="19" borderId="4" applyNumberFormat="0" applyAlignment="0" applyProtection="0"/>
    <xf numFmtId="3" fontId="12" fillId="0" borderId="0" applyFont="0" applyFill="0" applyBorder="0" applyAlignment="0" applyProtection="0"/>
    <xf numFmtId="164" fontId="12" fillId="0" borderId="0" applyFont="0" applyFill="0" applyBorder="0" applyAlignment="0" applyProtection="0"/>
    <xf numFmtId="0" fontId="13" fillId="0" borderId="5"/>
    <xf numFmtId="4" fontId="11" fillId="20" borderId="5">
      <protection locked="0"/>
    </xf>
    <xf numFmtId="0" fontId="12" fillId="0" borderId="0" applyFont="0" applyFill="0" applyBorder="0" applyAlignment="0" applyProtection="0"/>
    <xf numFmtId="171" fontId="12" fillId="0" borderId="0" applyFont="0" applyFill="0" applyBorder="0" applyAlignment="0" applyProtection="0"/>
    <xf numFmtId="173" fontId="12" fillId="0" borderId="0" applyFont="0" applyFill="0" applyBorder="0" applyAlignment="0" applyProtection="0"/>
    <xf numFmtId="0" fontId="48" fillId="0" borderId="0" applyNumberFormat="0" applyFill="0" applyBorder="0" applyAlignment="0" applyProtection="0"/>
    <xf numFmtId="2" fontId="12" fillId="0" borderId="0" applyFont="0" applyFill="0" applyBorder="0" applyAlignment="0" applyProtection="0"/>
    <xf numFmtId="0" fontId="49" fillId="6" borderId="0" applyNumberFormat="0" applyBorder="0" applyAlignment="0" applyProtection="0"/>
    <xf numFmtId="4" fontId="11" fillId="21" borderId="5"/>
    <xf numFmtId="166" fontId="14" fillId="0" borderId="6"/>
    <xf numFmtId="37" fontId="39" fillId="22" borderId="2" applyBorder="0">
      <alignment horizontal="left" vertical="center" indent="1"/>
    </xf>
    <xf numFmtId="37" fontId="40" fillId="23" borderId="7" applyFill="0">
      <alignment vertical="center"/>
    </xf>
    <xf numFmtId="0" fontId="40" fillId="24" borderId="8" applyNumberFormat="0">
      <alignment horizontal="left" vertical="top" indent="1"/>
    </xf>
    <xf numFmtId="0" fontId="40" fillId="16" borderId="0" applyBorder="0">
      <alignment horizontal="left" vertical="center" indent="1"/>
    </xf>
    <xf numFmtId="0" fontId="40" fillId="0" borderId="8" applyNumberFormat="0" applyFill="0">
      <alignment horizontal="centerContinuous" vertical="top"/>
    </xf>
    <xf numFmtId="0" fontId="15" fillId="0" borderId="0" applyNumberFormat="0" applyFont="0" applyFill="0" applyAlignment="0" applyProtection="0"/>
    <xf numFmtId="0" fontId="16" fillId="0" borderId="0" applyNumberFormat="0" applyFont="0" applyFill="0" applyAlignment="0" applyProtection="0"/>
    <xf numFmtId="0" fontId="50" fillId="0" borderId="9" applyNumberFormat="0" applyFill="0" applyAlignment="0" applyProtection="0"/>
    <xf numFmtId="0" fontId="50" fillId="0" borderId="0" applyNumberFormat="0" applyFill="0" applyBorder="0" applyAlignment="0" applyProtection="0"/>
    <xf numFmtId="0" fontId="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51" fillId="10" borderId="3" applyNumberFormat="0" applyAlignment="0" applyProtection="0"/>
    <xf numFmtId="166" fontId="14" fillId="0" borderId="10"/>
    <xf numFmtId="0" fontId="52" fillId="0" borderId="11" applyNumberFormat="0" applyFill="0" applyAlignment="0" applyProtection="0"/>
    <xf numFmtId="165" fontId="14" fillId="0" borderId="12"/>
    <xf numFmtId="0" fontId="53" fillId="7" borderId="0" applyNumberFormat="0" applyBorder="0" applyAlignment="0" applyProtection="0"/>
    <xf numFmtId="0" fontId="41" fillId="23" borderId="0">
      <alignment horizontal="left" wrapText="1" indent="1"/>
    </xf>
    <xf numFmtId="37" fontId="37" fillId="16" borderId="13" applyBorder="0">
      <alignment horizontal="left" vertical="center" indent="2"/>
    </xf>
    <xf numFmtId="0" fontId="1" fillId="25" borderId="0"/>
    <xf numFmtId="0" fontId="1" fillId="25" borderId="0"/>
    <xf numFmtId="0" fontId="1" fillId="25" borderId="0"/>
    <xf numFmtId="0" fontId="1" fillId="25" borderId="0"/>
    <xf numFmtId="164" fontId="18" fillId="0" borderId="0"/>
    <xf numFmtId="0" fontId="12" fillId="0" borderId="0"/>
    <xf numFmtId="164" fontId="18" fillId="0" borderId="0"/>
    <xf numFmtId="0" fontId="19" fillId="0" borderId="0"/>
    <xf numFmtId="0" fontId="12" fillId="7" borderId="14" applyNumberFormat="0" applyFont="0" applyAlignment="0" applyProtection="0"/>
    <xf numFmtId="0" fontId="54" fillId="4" borderId="15" applyNumberFormat="0" applyAlignment="0" applyProtection="0"/>
    <xf numFmtId="175" fontId="20" fillId="26" borderId="16"/>
    <xf numFmtId="174" fontId="20" fillId="0" borderId="16" applyFont="0" applyFill="0" applyBorder="0" applyAlignment="0" applyProtection="0">
      <protection locked="0"/>
    </xf>
    <xf numFmtId="2" fontId="21" fillId="0" borderId="0">
      <protection locked="0"/>
    </xf>
    <xf numFmtId="0" fontId="12" fillId="27" borderId="0"/>
    <xf numFmtId="49" fontId="12" fillId="0" borderId="0" applyFont="0" applyFill="0" applyBorder="0" applyAlignment="0" applyProtection="0"/>
    <xf numFmtId="0" fontId="55" fillId="0" borderId="0" applyNumberFormat="0" applyFill="0" applyBorder="0" applyAlignment="0" applyProtection="0"/>
    <xf numFmtId="0" fontId="22" fillId="0" borderId="0">
      <alignment horizontal="right"/>
    </xf>
    <xf numFmtId="0" fontId="23" fillId="0" borderId="0"/>
    <xf numFmtId="0" fontId="12" fillId="0" borderId="17" applyNumberFormat="0" applyFont="0" applyBorder="0" applyAlignment="0" applyProtection="0"/>
    <xf numFmtId="170" fontId="12" fillId="0" borderId="0" applyFont="0" applyFill="0" applyBorder="0" applyAlignment="0" applyProtection="0"/>
    <xf numFmtId="172" fontId="12" fillId="0" borderId="0" applyFont="0" applyFill="0" applyBorder="0" applyAlignment="0" applyProtection="0"/>
    <xf numFmtId="0" fontId="56" fillId="0" borderId="0" applyNumberFormat="0" applyFill="0" applyBorder="0" applyAlignment="0" applyProtection="0"/>
  </cellStyleXfs>
  <cellXfs count="163">
    <xf numFmtId="0" fontId="0" fillId="0" borderId="0" xfId="0"/>
    <xf numFmtId="0" fontId="5" fillId="0" borderId="0" xfId="0" applyFont="1"/>
    <xf numFmtId="0" fontId="8" fillId="0" borderId="0" xfId="0" applyFont="1"/>
    <xf numFmtId="164" fontId="5" fillId="0" borderId="0" xfId="0" applyNumberFormat="1" applyFont="1"/>
    <xf numFmtId="3" fontId="5" fillId="0" borderId="0" xfId="0" applyNumberFormat="1" applyFont="1"/>
    <xf numFmtId="168" fontId="5" fillId="0" borderId="0" xfId="0" applyNumberFormat="1" applyFont="1"/>
    <xf numFmtId="169" fontId="5" fillId="0" borderId="0" xfId="0" applyNumberFormat="1" applyFont="1"/>
    <xf numFmtId="1" fontId="5" fillId="0" borderId="0" xfId="0" applyNumberFormat="1" applyFont="1"/>
    <xf numFmtId="0" fontId="9" fillId="0" borderId="0" xfId="0" applyFont="1"/>
    <xf numFmtId="0" fontId="10" fillId="0" borderId="0" xfId="0" applyFont="1"/>
    <xf numFmtId="0" fontId="8" fillId="0" borderId="0" xfId="0" applyFont="1" applyAlignment="1">
      <alignment horizontal="right"/>
    </xf>
    <xf numFmtId="164" fontId="24" fillId="22" borderId="0" xfId="67" applyFont="1" applyFill="1" applyProtection="1">
      <protection hidden="1"/>
    </xf>
    <xf numFmtId="164" fontId="25" fillId="22" borderId="0" xfId="67" applyFont="1" applyFill="1" applyAlignment="1" applyProtection="1">
      <alignment horizontal="center"/>
      <protection hidden="1"/>
    </xf>
    <xf numFmtId="164" fontId="27" fillId="22" borderId="0" xfId="67" applyFont="1" applyFill="1" applyProtection="1">
      <protection hidden="1"/>
    </xf>
    <xf numFmtId="164" fontId="5" fillId="22" borderId="18" xfId="67" applyFont="1" applyFill="1" applyBorder="1" applyAlignment="1" applyProtection="1">
      <alignment horizontal="justify" vertical="top"/>
      <protection hidden="1"/>
    </xf>
    <xf numFmtId="164" fontId="5" fillId="22" borderId="0" xfId="67" applyFont="1" applyFill="1" applyProtection="1">
      <protection hidden="1"/>
    </xf>
    <xf numFmtId="164" fontId="5" fillId="22" borderId="19" xfId="67" applyFont="1" applyFill="1" applyBorder="1" applyAlignment="1" applyProtection="1">
      <alignment horizontal="justify" vertical="top"/>
      <protection hidden="1"/>
    </xf>
    <xf numFmtId="164" fontId="5" fillId="22" borderId="20" xfId="67" applyFont="1" applyFill="1" applyBorder="1" applyAlignment="1" applyProtection="1">
      <alignment horizontal="justify" vertical="top"/>
      <protection hidden="1"/>
    </xf>
    <xf numFmtId="164" fontId="28" fillId="22" borderId="0" xfId="53" applyNumberFormat="1" applyFont="1" applyFill="1" applyAlignment="1" applyProtection="1">
      <alignment horizontal="left"/>
      <protection hidden="1"/>
    </xf>
    <xf numFmtId="164" fontId="29" fillId="22" borderId="0" xfId="67" applyFont="1" applyFill="1" applyAlignment="1" applyProtection="1">
      <alignment horizontal="center"/>
      <protection hidden="1"/>
    </xf>
    <xf numFmtId="0" fontId="5" fillId="22" borderId="0" xfId="66" applyFont="1" applyFill="1" applyProtection="1"/>
    <xf numFmtId="0" fontId="5" fillId="22" borderId="0" xfId="66" applyFont="1" applyFill="1" applyBorder="1" applyProtection="1"/>
    <xf numFmtId="0" fontId="5" fillId="22" borderId="21" xfId="66" applyFont="1" applyFill="1" applyBorder="1" applyProtection="1"/>
    <xf numFmtId="0" fontId="5" fillId="22" borderId="22" xfId="66" applyFont="1" applyFill="1" applyBorder="1" applyProtection="1"/>
    <xf numFmtId="0" fontId="5" fillId="22" borderId="23" xfId="66" applyFont="1" applyFill="1" applyBorder="1" applyProtection="1"/>
    <xf numFmtId="0" fontId="5" fillId="22" borderId="24" xfId="66" applyFont="1" applyFill="1" applyBorder="1" applyProtection="1"/>
    <xf numFmtId="0" fontId="30" fillId="22" borderId="0" xfId="66" applyFont="1" applyFill="1" applyBorder="1" applyAlignment="1" applyProtection="1">
      <alignment horizontal="center"/>
    </xf>
    <xf numFmtId="0" fontId="10" fillId="22" borderId="0" xfId="66" applyFont="1" applyFill="1" applyBorder="1" applyAlignment="1" applyProtection="1">
      <alignment horizontal="center"/>
    </xf>
    <xf numFmtId="0" fontId="31" fillId="22" borderId="0" xfId="66" applyFont="1" applyFill="1" applyBorder="1" applyAlignment="1" applyProtection="1">
      <alignment horizontal="center"/>
    </xf>
    <xf numFmtId="0" fontId="32" fillId="22" borderId="0" xfId="66" applyFont="1" applyFill="1" applyBorder="1" applyAlignment="1" applyProtection="1">
      <alignment horizontal="left"/>
    </xf>
    <xf numFmtId="0" fontId="32" fillId="22" borderId="0" xfId="66" applyFont="1" applyFill="1" applyBorder="1" applyProtection="1"/>
    <xf numFmtId="164" fontId="32" fillId="22" borderId="0" xfId="65" applyFont="1" applyFill="1" applyBorder="1"/>
    <xf numFmtId="0" fontId="32" fillId="22" borderId="0" xfId="66" applyFont="1" applyFill="1" applyBorder="1" applyAlignment="1" applyProtection="1"/>
    <xf numFmtId="0" fontId="32" fillId="22" borderId="0" xfId="66" applyFont="1" applyFill="1" applyBorder="1" applyAlignment="1" applyProtection="1">
      <alignment horizontal="right"/>
    </xf>
    <xf numFmtId="164" fontId="5" fillId="22" borderId="0" xfId="65" applyFont="1" applyFill="1" applyBorder="1"/>
    <xf numFmtId="0" fontId="5" fillId="22" borderId="25" xfId="66" applyFont="1" applyFill="1" applyBorder="1" applyProtection="1"/>
    <xf numFmtId="0" fontId="5" fillId="22" borderId="26" xfId="66" applyFont="1" applyFill="1" applyBorder="1" applyProtection="1"/>
    <xf numFmtId="0" fontId="5" fillId="22" borderId="27" xfId="66" applyFont="1" applyFill="1" applyBorder="1" applyProtection="1"/>
    <xf numFmtId="0" fontId="33" fillId="22" borderId="0" xfId="66" applyFont="1" applyFill="1" applyBorder="1" applyProtection="1"/>
    <xf numFmtId="0" fontId="34" fillId="22" borderId="28" xfId="66" applyFont="1" applyFill="1" applyBorder="1" applyAlignment="1" applyProtection="1">
      <alignment horizontal="centerContinuous"/>
    </xf>
    <xf numFmtId="0" fontId="35" fillId="22" borderId="0" xfId="66" applyFont="1" applyFill="1" applyBorder="1" applyAlignment="1" applyProtection="1">
      <alignment horizontal="centerContinuous"/>
    </xf>
    <xf numFmtId="0" fontId="1" fillId="22" borderId="0" xfId="63" applyFill="1" applyProtection="1">
      <protection hidden="1"/>
    </xf>
    <xf numFmtId="0" fontId="1" fillId="0" borderId="29" xfId="63" applyNumberFormat="1" applyFont="1" applyFill="1" applyBorder="1" applyAlignment="1" applyProtection="1">
      <protection hidden="1"/>
    </xf>
    <xf numFmtId="0" fontId="1" fillId="0" borderId="30" xfId="63" applyNumberFormat="1" applyFont="1" applyFill="1" applyBorder="1" applyAlignment="1" applyProtection="1">
      <protection hidden="1"/>
    </xf>
    <xf numFmtId="0" fontId="1" fillId="0" borderId="31" xfId="63" applyNumberFormat="1" applyFont="1" applyFill="1" applyBorder="1" applyAlignment="1" applyProtection="1">
      <protection hidden="1"/>
    </xf>
    <xf numFmtId="0" fontId="1" fillId="0" borderId="32" xfId="63" applyNumberFormat="1" applyFont="1" applyFill="1" applyBorder="1" applyAlignment="1" applyProtection="1">
      <protection hidden="1"/>
    </xf>
    <xf numFmtId="0" fontId="1" fillId="0" borderId="0" xfId="63" applyNumberFormat="1" applyFont="1" applyFill="1" applyBorder="1" applyAlignment="1" applyProtection="1">
      <protection hidden="1"/>
    </xf>
    <xf numFmtId="0" fontId="1" fillId="0" borderId="33" xfId="63" applyNumberFormat="1" applyFont="1" applyFill="1" applyBorder="1" applyAlignment="1" applyProtection="1">
      <protection hidden="1"/>
    </xf>
    <xf numFmtId="0" fontId="1" fillId="0" borderId="34" xfId="63" applyNumberFormat="1" applyFont="1" applyFill="1" applyBorder="1" applyAlignment="1" applyProtection="1">
      <protection hidden="1"/>
    </xf>
    <xf numFmtId="0" fontId="1" fillId="0" borderId="32" xfId="63" applyNumberFormat="1" applyFont="1" applyFill="1" applyBorder="1" applyProtection="1">
      <protection hidden="1"/>
    </xf>
    <xf numFmtId="0" fontId="1" fillId="0" borderId="0" xfId="63" applyNumberFormat="1" applyFont="1" applyFill="1" applyBorder="1" applyProtection="1">
      <protection hidden="1"/>
    </xf>
    <xf numFmtId="0" fontId="1" fillId="0" borderId="35" xfId="63" applyNumberFormat="1" applyFont="1" applyFill="1" applyBorder="1" applyAlignment="1" applyProtection="1">
      <alignment horizontal="centerContinuous"/>
      <protection hidden="1"/>
    </xf>
    <xf numFmtId="0" fontId="1" fillId="0" borderId="36" xfId="63" applyNumberFormat="1" applyFont="1" applyFill="1" applyBorder="1" applyAlignment="1" applyProtection="1">
      <alignment horizontal="centerContinuous"/>
      <protection hidden="1"/>
    </xf>
    <xf numFmtId="0" fontId="1" fillId="0" borderId="36" xfId="63" applyNumberFormat="1" applyFont="1" applyFill="1" applyBorder="1" applyProtection="1">
      <protection hidden="1"/>
    </xf>
    <xf numFmtId="0" fontId="1" fillId="0" borderId="37" xfId="63" applyNumberFormat="1" applyFont="1" applyFill="1" applyBorder="1" applyProtection="1">
      <protection hidden="1"/>
    </xf>
    <xf numFmtId="0" fontId="1" fillId="0" borderId="33" xfId="63" applyNumberFormat="1" applyFont="1" applyFill="1" applyBorder="1" applyProtection="1">
      <protection hidden="1"/>
    </xf>
    <xf numFmtId="0" fontId="1" fillId="0" borderId="38" xfId="63" applyNumberFormat="1" applyFont="1" applyFill="1" applyBorder="1" applyProtection="1">
      <protection hidden="1"/>
    </xf>
    <xf numFmtId="0" fontId="1" fillId="28" borderId="0" xfId="63" applyNumberFormat="1" applyFont="1" applyFill="1" applyBorder="1" applyProtection="1">
      <protection hidden="1"/>
    </xf>
    <xf numFmtId="0" fontId="2" fillId="28" borderId="39" xfId="63" applyNumberFormat="1" applyFont="1" applyFill="1" applyBorder="1" applyAlignment="1" applyProtection="1">
      <alignment horizontal="centerContinuous"/>
      <protection hidden="1"/>
    </xf>
    <xf numFmtId="0" fontId="3" fillId="28" borderId="40" xfId="63" applyNumberFormat="1" applyFont="1" applyFill="1" applyBorder="1" applyAlignment="1" applyProtection="1">
      <alignment horizontal="centerContinuous"/>
      <protection hidden="1"/>
    </xf>
    <xf numFmtId="0" fontId="3" fillId="28" borderId="41" xfId="63" applyNumberFormat="1" applyFont="1" applyFill="1" applyBorder="1" applyAlignment="1" applyProtection="1">
      <alignment horizontal="centerContinuous"/>
      <protection hidden="1"/>
    </xf>
    <xf numFmtId="0" fontId="2" fillId="28" borderId="42" xfId="63" applyNumberFormat="1" applyFont="1" applyFill="1" applyBorder="1" applyAlignment="1" applyProtection="1">
      <alignment horizontal="center"/>
      <protection hidden="1"/>
    </xf>
    <xf numFmtId="0" fontId="1" fillId="0" borderId="43" xfId="63" applyNumberFormat="1" applyFont="1" applyFill="1" applyBorder="1" applyProtection="1">
      <protection hidden="1"/>
    </xf>
    <xf numFmtId="0" fontId="3" fillId="28" borderId="0" xfId="63" applyNumberFormat="1" applyFont="1" applyFill="1" applyBorder="1" applyProtection="1">
      <protection hidden="1"/>
    </xf>
    <xf numFmtId="164" fontId="1" fillId="29" borderId="42" xfId="64" applyNumberFormat="1" applyFont="1" applyFill="1" applyBorder="1" applyProtection="1">
      <protection hidden="1"/>
    </xf>
    <xf numFmtId="0" fontId="1" fillId="0" borderId="38" xfId="63" applyNumberFormat="1" applyFont="1" applyFill="1" applyBorder="1" applyAlignment="1" applyProtection="1">
      <alignment horizontal="centerContinuous"/>
      <protection hidden="1"/>
    </xf>
    <xf numFmtId="0" fontId="1" fillId="28" borderId="0" xfId="63" applyNumberFormat="1" applyFont="1" applyFill="1" applyBorder="1" applyAlignment="1" applyProtection="1">
      <alignment horizontal="centerContinuous"/>
      <protection hidden="1"/>
    </xf>
    <xf numFmtId="0" fontId="1" fillId="28" borderId="0" xfId="64" applyNumberFormat="1" applyFont="1" applyFill="1" applyBorder="1" applyProtection="1">
      <protection hidden="1"/>
    </xf>
    <xf numFmtId="0" fontId="3" fillId="28" borderId="0" xfId="63" applyNumberFormat="1" applyFont="1" applyFill="1" applyBorder="1" applyAlignment="1" applyProtection="1">
      <alignment horizontal="right"/>
      <protection hidden="1"/>
    </xf>
    <xf numFmtId="37" fontId="1" fillId="28" borderId="0" xfId="64" applyNumberFormat="1" applyFont="1" applyFill="1" applyBorder="1" applyProtection="1">
      <protection hidden="1"/>
    </xf>
    <xf numFmtId="0" fontId="1" fillId="28" borderId="0" xfId="63" applyNumberFormat="1" applyFont="1" applyFill="1" applyBorder="1" applyAlignment="1" applyProtection="1">
      <alignment horizontal="right"/>
      <protection hidden="1"/>
    </xf>
    <xf numFmtId="9" fontId="1" fillId="28" borderId="0" xfId="64" applyNumberFormat="1" applyFont="1" applyFill="1" applyBorder="1" applyProtection="1">
      <protection hidden="1"/>
    </xf>
    <xf numFmtId="0" fontId="1" fillId="28" borderId="0" xfId="63" applyNumberFormat="1" applyFill="1" applyBorder="1" applyAlignment="1" applyProtection="1">
      <alignment horizontal="right"/>
      <protection hidden="1"/>
    </xf>
    <xf numFmtId="0" fontId="1" fillId="28" borderId="0" xfId="63" applyNumberFormat="1" applyFont="1" applyFill="1" applyBorder="1" applyAlignment="1" applyProtection="1">
      <alignment horizontal="center"/>
      <protection hidden="1"/>
    </xf>
    <xf numFmtId="0" fontId="1" fillId="0" borderId="44" xfId="63" applyNumberFormat="1" applyFont="1" applyFill="1" applyBorder="1" applyProtection="1">
      <protection hidden="1"/>
    </xf>
    <xf numFmtId="0" fontId="1" fillId="0" borderId="45" xfId="63" applyNumberFormat="1" applyFont="1" applyFill="1" applyBorder="1" applyProtection="1">
      <protection hidden="1"/>
    </xf>
    <xf numFmtId="0" fontId="1" fillId="0" borderId="46" xfId="63" applyNumberFormat="1" applyFont="1" applyFill="1" applyBorder="1" applyProtection="1">
      <protection hidden="1"/>
    </xf>
    <xf numFmtId="0" fontId="1" fillId="0" borderId="34" xfId="63" applyNumberFormat="1" applyFont="1" applyFill="1" applyBorder="1" applyProtection="1">
      <protection hidden="1"/>
    </xf>
    <xf numFmtId="0" fontId="1" fillId="0" borderId="47" xfId="63" applyNumberFormat="1" applyFont="1" applyFill="1" applyBorder="1" applyProtection="1">
      <protection hidden="1"/>
    </xf>
    <xf numFmtId="0" fontId="1" fillId="0" borderId="48" xfId="63" applyNumberFormat="1" applyFont="1" applyFill="1" applyBorder="1" applyProtection="1">
      <protection hidden="1"/>
    </xf>
    <xf numFmtId="0" fontId="1" fillId="0" borderId="49" xfId="63" applyNumberFormat="1" applyFont="1" applyFill="1" applyBorder="1" applyProtection="1">
      <protection hidden="1"/>
    </xf>
    <xf numFmtId="0" fontId="3" fillId="28" borderId="42" xfId="63" applyNumberFormat="1" applyFont="1" applyFill="1" applyBorder="1" applyAlignment="1" applyProtection="1">
      <alignment horizontal="center"/>
      <protection locked="0" hidden="1"/>
    </xf>
    <xf numFmtId="164" fontId="1" fillId="30" borderId="42" xfId="64" applyNumberFormat="1" applyFont="1" applyFill="1" applyBorder="1" applyProtection="1">
      <protection locked="0" hidden="1"/>
    </xf>
    <xf numFmtId="9" fontId="1" fillId="30" borderId="42" xfId="63" applyNumberFormat="1" applyFont="1" applyFill="1" applyBorder="1" applyProtection="1">
      <protection locked="0" hidden="1"/>
    </xf>
    <xf numFmtId="0" fontId="1" fillId="22" borderId="0" xfId="61" applyFill="1" applyProtection="1">
      <protection hidden="1"/>
    </xf>
    <xf numFmtId="0" fontId="1" fillId="0" borderId="0" xfId="61" applyFill="1" applyProtection="1">
      <protection hidden="1"/>
    </xf>
    <xf numFmtId="0" fontId="1" fillId="0" borderId="29" xfId="61" applyNumberFormat="1" applyFont="1" applyFill="1" applyBorder="1" applyAlignment="1" applyProtection="1">
      <protection hidden="1"/>
    </xf>
    <xf numFmtId="0" fontId="1" fillId="0" borderId="30" xfId="61" applyNumberFormat="1" applyFont="1" applyFill="1" applyBorder="1" applyAlignment="1" applyProtection="1">
      <protection hidden="1"/>
    </xf>
    <xf numFmtId="0" fontId="1" fillId="0" borderId="31" xfId="61" applyNumberFormat="1" applyFont="1" applyFill="1" applyBorder="1" applyAlignment="1" applyProtection="1">
      <protection hidden="1"/>
    </xf>
    <xf numFmtId="0" fontId="1" fillId="0" borderId="32" xfId="61" applyNumberFormat="1" applyFont="1" applyFill="1" applyBorder="1" applyAlignment="1" applyProtection="1">
      <protection hidden="1"/>
    </xf>
    <xf numFmtId="0" fontId="1" fillId="0" borderId="0" xfId="61" applyNumberFormat="1" applyFont="1" applyFill="1" applyBorder="1" applyAlignment="1" applyProtection="1">
      <protection hidden="1"/>
    </xf>
    <xf numFmtId="0" fontId="1" fillId="0" borderId="33" xfId="61" applyNumberFormat="1" applyFont="1" applyFill="1" applyBorder="1" applyAlignment="1" applyProtection="1">
      <protection hidden="1"/>
    </xf>
    <xf numFmtId="164" fontId="1" fillId="0" borderId="0" xfId="61" applyNumberFormat="1" applyFont="1" applyFill="1" applyBorder="1" applyAlignment="1" applyProtection="1">
      <protection hidden="1"/>
    </xf>
    <xf numFmtId="0" fontId="1" fillId="0" borderId="34" xfId="61" applyNumberFormat="1" applyFont="1" applyFill="1" applyBorder="1" applyAlignment="1" applyProtection="1">
      <protection hidden="1"/>
    </xf>
    <xf numFmtId="0" fontId="1" fillId="0" borderId="35" xfId="61" applyNumberFormat="1" applyFont="1" applyFill="1" applyBorder="1" applyAlignment="1" applyProtection="1">
      <protection hidden="1"/>
    </xf>
    <xf numFmtId="0" fontId="1" fillId="0" borderId="36" xfId="61" applyNumberFormat="1" applyFont="1" applyFill="1" applyBorder="1" applyAlignment="1" applyProtection="1">
      <protection hidden="1"/>
    </xf>
    <xf numFmtId="0" fontId="1" fillId="0" borderId="37" xfId="61" applyNumberFormat="1" applyFont="1" applyFill="1" applyBorder="1" applyAlignment="1" applyProtection="1">
      <protection hidden="1"/>
    </xf>
    <xf numFmtId="0" fontId="1" fillId="0" borderId="32" xfId="61" applyNumberFormat="1" applyFont="1" applyFill="1" applyBorder="1" applyProtection="1">
      <protection hidden="1"/>
    </xf>
    <xf numFmtId="0" fontId="1" fillId="0" borderId="0" xfId="61" applyNumberFormat="1" applyFont="1" applyFill="1" applyBorder="1" applyProtection="1">
      <protection hidden="1"/>
    </xf>
    <xf numFmtId="0" fontId="1" fillId="0" borderId="38" xfId="61" applyNumberFormat="1" applyFont="1" applyFill="1" applyBorder="1" applyProtection="1">
      <protection hidden="1"/>
    </xf>
    <xf numFmtId="0" fontId="1" fillId="28" borderId="0" xfId="61" applyNumberFormat="1" applyFont="1" applyFill="1" applyBorder="1" applyProtection="1">
      <protection hidden="1"/>
    </xf>
    <xf numFmtId="0" fontId="2" fillId="28" borderId="50" xfId="61" applyNumberFormat="1" applyFont="1" applyFill="1" applyBorder="1" applyAlignment="1" applyProtection="1">
      <alignment horizontal="center"/>
      <protection hidden="1"/>
    </xf>
    <xf numFmtId="0" fontId="2" fillId="28" borderId="40" xfId="61" applyNumberFormat="1" applyFont="1" applyFill="1" applyBorder="1" applyAlignment="1" applyProtection="1">
      <alignment horizontal="centerContinuous"/>
      <protection hidden="1"/>
    </xf>
    <xf numFmtId="0" fontId="3" fillId="28" borderId="40" xfId="61" applyNumberFormat="1" applyFont="1" applyFill="1" applyBorder="1" applyAlignment="1" applyProtection="1">
      <alignment horizontal="centerContinuous"/>
      <protection hidden="1"/>
    </xf>
    <xf numFmtId="0" fontId="3" fillId="28" borderId="51" xfId="61" applyNumberFormat="1" applyFont="1" applyFill="1" applyBorder="1" applyAlignment="1" applyProtection="1">
      <alignment horizontal="centerContinuous"/>
      <protection hidden="1"/>
    </xf>
    <xf numFmtId="0" fontId="1" fillId="0" borderId="43" xfId="61" applyNumberFormat="1" applyFont="1" applyFill="1" applyBorder="1" applyProtection="1">
      <protection hidden="1"/>
    </xf>
    <xf numFmtId="0" fontId="1" fillId="0" borderId="33" xfId="61" applyNumberFormat="1" applyFont="1" applyFill="1" applyBorder="1" applyProtection="1">
      <protection hidden="1"/>
    </xf>
    <xf numFmtId="0" fontId="3" fillId="0" borderId="0" xfId="61" applyNumberFormat="1" applyFont="1" applyFill="1" applyBorder="1" applyProtection="1">
      <protection hidden="1"/>
    </xf>
    <xf numFmtId="0" fontId="1" fillId="28" borderId="52" xfId="61" applyNumberFormat="1" applyFont="1" applyFill="1" applyBorder="1" applyProtection="1">
      <protection hidden="1"/>
    </xf>
    <xf numFmtId="0" fontId="1" fillId="28" borderId="53" xfId="61" applyNumberFormat="1" applyFont="1" applyFill="1" applyBorder="1" applyProtection="1">
      <protection hidden="1"/>
    </xf>
    <xf numFmtId="0" fontId="1" fillId="28" borderId="54" xfId="61" applyNumberFormat="1" applyFont="1" applyFill="1" applyBorder="1" applyProtection="1">
      <protection hidden="1"/>
    </xf>
    <xf numFmtId="0" fontId="1" fillId="28" borderId="55" xfId="61" applyNumberFormat="1" applyFont="1" applyFill="1" applyBorder="1" applyProtection="1">
      <protection hidden="1"/>
    </xf>
    <xf numFmtId="0" fontId="1" fillId="28" borderId="56" xfId="61" applyNumberFormat="1" applyFont="1" applyFill="1" applyBorder="1" applyProtection="1">
      <protection hidden="1"/>
    </xf>
    <xf numFmtId="167" fontId="1" fillId="0" borderId="43" xfId="61" applyNumberFormat="1" applyFont="1" applyFill="1" applyBorder="1" applyProtection="1">
      <protection hidden="1"/>
    </xf>
    <xf numFmtId="167" fontId="1" fillId="0" borderId="0" xfId="61" applyNumberFormat="1" applyFont="1" applyFill="1" applyBorder="1" applyProtection="1">
      <protection hidden="1"/>
    </xf>
    <xf numFmtId="0" fontId="3" fillId="28" borderId="0" xfId="61" applyNumberFormat="1" applyFont="1" applyFill="1" applyBorder="1" applyAlignment="1" applyProtection="1">
      <alignment horizontal="right"/>
      <protection hidden="1"/>
    </xf>
    <xf numFmtId="164" fontId="1" fillId="29" borderId="50" xfId="62" applyNumberFormat="1" applyFont="1" applyFill="1" applyBorder="1" applyAlignment="1" applyProtection="1">
      <protection hidden="1"/>
    </xf>
    <xf numFmtId="164" fontId="1" fillId="29" borderId="42" xfId="62" applyNumberFormat="1" applyFont="1" applyFill="1" applyBorder="1" applyProtection="1">
      <protection hidden="1"/>
    </xf>
    <xf numFmtId="0" fontId="1" fillId="28" borderId="55" xfId="62" applyNumberFormat="1" applyFont="1" applyFill="1" applyBorder="1" applyProtection="1">
      <protection hidden="1"/>
    </xf>
    <xf numFmtId="0" fontId="1" fillId="28" borderId="0" xfId="62" applyNumberFormat="1" applyFont="1" applyFill="1" applyBorder="1" applyProtection="1">
      <protection hidden="1"/>
    </xf>
    <xf numFmtId="0" fontId="1" fillId="28" borderId="56" xfId="62" applyNumberFormat="1" applyFont="1" applyFill="1" applyBorder="1" applyProtection="1">
      <protection hidden="1"/>
    </xf>
    <xf numFmtId="37" fontId="1" fillId="28" borderId="55" xfId="62" applyNumberFormat="1" applyFont="1" applyFill="1" applyBorder="1" applyProtection="1">
      <protection hidden="1"/>
    </xf>
    <xf numFmtId="37" fontId="1" fillId="28" borderId="0" xfId="62" applyNumberFormat="1" applyFont="1" applyFill="1" applyBorder="1" applyProtection="1">
      <protection hidden="1"/>
    </xf>
    <xf numFmtId="37" fontId="1" fillId="28" borderId="56" xfId="62" applyNumberFormat="1" applyFont="1" applyFill="1" applyBorder="1" applyProtection="1">
      <protection hidden="1"/>
    </xf>
    <xf numFmtId="0" fontId="4" fillId="28" borderId="0" xfId="61" applyNumberFormat="1" applyFont="1" applyFill="1" applyBorder="1" applyAlignment="1" applyProtection="1">
      <alignment horizontal="right"/>
      <protection hidden="1"/>
    </xf>
    <xf numFmtId="164" fontId="1" fillId="29" borderId="50" xfId="62" applyNumberFormat="1" applyFont="1" applyFill="1" applyBorder="1" applyProtection="1">
      <protection hidden="1"/>
    </xf>
    <xf numFmtId="37" fontId="2" fillId="28" borderId="42" xfId="62" applyNumberFormat="1" applyFont="1" applyFill="1" applyBorder="1" applyAlignment="1" applyProtection="1">
      <alignment horizontal="center"/>
      <protection hidden="1"/>
    </xf>
    <xf numFmtId="0" fontId="2" fillId="28" borderId="40" xfId="62" applyNumberFormat="1" applyFont="1" applyFill="1" applyBorder="1" applyAlignment="1" applyProtection="1">
      <alignment horizontal="centerContinuous"/>
      <protection hidden="1"/>
    </xf>
    <xf numFmtId="37" fontId="3" fillId="28" borderId="40" xfId="62" applyNumberFormat="1" applyFont="1" applyFill="1" applyBorder="1" applyAlignment="1" applyProtection="1">
      <alignment horizontal="centerContinuous"/>
      <protection hidden="1"/>
    </xf>
    <xf numFmtId="37" fontId="3" fillId="28" borderId="51" xfId="62" applyNumberFormat="1" applyFont="1" applyFill="1" applyBorder="1" applyAlignment="1" applyProtection="1">
      <alignment horizontal="centerContinuous"/>
      <protection hidden="1"/>
    </xf>
    <xf numFmtId="0" fontId="3" fillId="0" borderId="0" xfId="61" applyNumberFormat="1" applyFont="1" applyFill="1" applyBorder="1" applyAlignment="1" applyProtection="1">
      <protection hidden="1"/>
    </xf>
    <xf numFmtId="1" fontId="1" fillId="28" borderId="55" xfId="62" applyNumberFormat="1" applyFont="1" applyFill="1" applyBorder="1" applyAlignment="1" applyProtection="1">
      <alignment horizontal="center"/>
      <protection hidden="1"/>
    </xf>
    <xf numFmtId="1" fontId="1" fillId="28" borderId="0" xfId="62" applyNumberFormat="1" applyFont="1" applyFill="1" applyBorder="1" applyAlignment="1" applyProtection="1">
      <alignment horizontal="center"/>
      <protection hidden="1"/>
    </xf>
    <xf numFmtId="1" fontId="1" fillId="28" borderId="56" xfId="62" applyNumberFormat="1" applyFont="1" applyFill="1" applyBorder="1" applyAlignment="1" applyProtection="1">
      <alignment horizontal="center"/>
      <protection hidden="1"/>
    </xf>
    <xf numFmtId="0" fontId="1" fillId="28" borderId="0" xfId="61" applyNumberFormat="1" applyFont="1" applyFill="1" applyBorder="1" applyAlignment="1" applyProtection="1">
      <alignment horizontal="right"/>
      <protection hidden="1"/>
    </xf>
    <xf numFmtId="164" fontId="1" fillId="28" borderId="55" xfId="62" applyNumberFormat="1" applyFont="1" applyFill="1" applyBorder="1" applyProtection="1">
      <protection hidden="1"/>
    </xf>
    <xf numFmtId="164" fontId="1" fillId="28" borderId="0" xfId="62" applyNumberFormat="1" applyFont="1" applyFill="1" applyBorder="1" applyProtection="1">
      <protection hidden="1"/>
    </xf>
    <xf numFmtId="164" fontId="1" fillId="28" borderId="56" xfId="62" applyNumberFormat="1" applyFont="1" applyFill="1" applyBorder="1" applyProtection="1">
      <protection hidden="1"/>
    </xf>
    <xf numFmtId="0" fontId="1" fillId="28" borderId="52" xfId="62" applyNumberFormat="1" applyFont="1" applyFill="1" applyBorder="1" applyProtection="1">
      <protection hidden="1"/>
    </xf>
    <xf numFmtId="0" fontId="1" fillId="28" borderId="53" xfId="62" applyNumberFormat="1" applyFont="1" applyFill="1" applyBorder="1" applyProtection="1">
      <protection hidden="1"/>
    </xf>
    <xf numFmtId="0" fontId="1" fillId="28" borderId="54" xfId="62" applyNumberFormat="1" applyFont="1" applyFill="1" applyBorder="1" applyProtection="1">
      <protection hidden="1"/>
    </xf>
    <xf numFmtId="0" fontId="1" fillId="0" borderId="0" xfId="62" applyNumberFormat="1" applyFont="1" applyFill="1" applyBorder="1" applyProtection="1">
      <protection hidden="1"/>
    </xf>
    <xf numFmtId="0" fontId="1" fillId="0" borderId="44" xfId="61" applyNumberFormat="1" applyFont="1" applyFill="1" applyBorder="1" applyProtection="1">
      <protection hidden="1"/>
    </xf>
    <xf numFmtId="0" fontId="1" fillId="0" borderId="45" xfId="61" applyNumberFormat="1" applyFont="1" applyFill="1" applyBorder="1" applyProtection="1">
      <protection hidden="1"/>
    </xf>
    <xf numFmtId="0" fontId="1" fillId="0" borderId="46" xfId="61" applyNumberFormat="1" applyFont="1" applyFill="1" applyBorder="1" applyProtection="1">
      <protection hidden="1"/>
    </xf>
    <xf numFmtId="0" fontId="1" fillId="0" borderId="0" xfId="61" applyFont="1" applyFill="1" applyBorder="1" applyProtection="1">
      <protection hidden="1"/>
    </xf>
    <xf numFmtId="0" fontId="1" fillId="0" borderId="34" xfId="61" applyFont="1" applyFill="1" applyBorder="1" applyProtection="1">
      <protection hidden="1"/>
    </xf>
    <xf numFmtId="0" fontId="1" fillId="0" borderId="47" xfId="61" applyNumberFormat="1" applyFont="1" applyFill="1" applyBorder="1" applyProtection="1">
      <protection hidden="1"/>
    </xf>
    <xf numFmtId="0" fontId="1" fillId="0" borderId="48" xfId="61" applyNumberFormat="1" applyFont="1" applyFill="1" applyBorder="1" applyProtection="1">
      <protection hidden="1"/>
    </xf>
    <xf numFmtId="0" fontId="1" fillId="0" borderId="48" xfId="61" applyFont="1" applyFill="1" applyBorder="1" applyProtection="1">
      <protection hidden="1"/>
    </xf>
    <xf numFmtId="0" fontId="1" fillId="0" borderId="49" xfId="61" applyNumberFormat="1" applyFont="1" applyFill="1" applyBorder="1" applyProtection="1">
      <protection hidden="1"/>
    </xf>
    <xf numFmtId="0" fontId="3" fillId="28" borderId="42" xfId="61" applyNumberFormat="1" applyFont="1" applyFill="1" applyBorder="1" applyAlignment="1" applyProtection="1">
      <alignment horizontal="center"/>
      <protection locked="0" hidden="1"/>
    </xf>
    <xf numFmtId="0" fontId="3" fillId="28" borderId="57" xfId="61" applyNumberFormat="1" applyFont="1" applyFill="1" applyBorder="1" applyAlignment="1" applyProtection="1">
      <alignment horizontal="center"/>
      <protection locked="0" hidden="1"/>
    </xf>
    <xf numFmtId="164" fontId="1" fillId="24" borderId="50" xfId="62" applyNumberFormat="1" applyFont="1" applyFill="1" applyBorder="1" applyAlignment="1" applyProtection="1">
      <protection locked="0" hidden="1"/>
    </xf>
    <xf numFmtId="164" fontId="1" fillId="24" borderId="42" xfId="62" applyNumberFormat="1" applyFont="1" applyFill="1" applyBorder="1" applyProtection="1">
      <protection locked="0" hidden="1"/>
    </xf>
    <xf numFmtId="164" fontId="1" fillId="24" borderId="57" xfId="62" applyNumberFormat="1" applyFont="1" applyFill="1" applyBorder="1" applyProtection="1">
      <protection locked="0" hidden="1"/>
    </xf>
    <xf numFmtId="164" fontId="1" fillId="24" borderId="50" xfId="62" applyNumberFormat="1" applyFont="1" applyFill="1" applyBorder="1" applyProtection="1">
      <protection locked="0" hidden="1"/>
    </xf>
    <xf numFmtId="1" fontId="3" fillId="28" borderId="42" xfId="62" applyNumberFormat="1" applyFont="1" applyFill="1" applyBorder="1" applyAlignment="1" applyProtection="1">
      <alignment horizontal="center"/>
      <protection locked="0" hidden="1"/>
    </xf>
    <xf numFmtId="37" fontId="1" fillId="24" borderId="42" xfId="62" applyNumberFormat="1" applyFont="1" applyFill="1" applyBorder="1" applyProtection="1">
      <protection locked="0" hidden="1"/>
    </xf>
    <xf numFmtId="164" fontId="26" fillId="22" borderId="0" xfId="67" applyFont="1" applyFill="1" applyProtection="1">
      <protection hidden="1"/>
    </xf>
    <xf numFmtId="164" fontId="36" fillId="22" borderId="0" xfId="67" applyFont="1" applyFill="1" applyAlignment="1" applyProtection="1">
      <alignment horizontal="center"/>
      <protection hidden="1"/>
    </xf>
    <xf numFmtId="0" fontId="5" fillId="16" borderId="0" xfId="0" applyFont="1" applyFill="1"/>
    <xf numFmtId="0" fontId="42" fillId="22" borderId="0" xfId="52" applyFont="1" applyFill="1" applyAlignment="1" applyProtection="1">
      <alignment horizontal="center"/>
    </xf>
  </cellXfs>
  <cellStyles count="8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Hyperlink_ratio_index" xfId="53"/>
    <cellStyle name="Input" xfId="54" builtinId="20" customBuiltin="1"/>
    <cellStyle name="Level 2 Total" xfId="55"/>
    <cellStyle name="Linked Cell" xfId="56" builtinId="24" customBuiltin="1"/>
    <cellStyle name="Major Total" xfId="57"/>
    <cellStyle name="Neutral" xfId="58" builtinId="28" customBuiltin="1"/>
    <cellStyle name="NonPrint_TemTitle" xfId="59"/>
    <cellStyle name="Normal" xfId="0" builtinId="0"/>
    <cellStyle name="Normal 2" xfId="60"/>
    <cellStyle name="Normal_Balance Sheet" xfId="61"/>
    <cellStyle name="Normal_Balance Sheet (2)" xfId="62"/>
    <cellStyle name="Normal_Income Statement" xfId="63"/>
    <cellStyle name="Normal_Income Statement (2)" xfId="64"/>
    <cellStyle name="Normal_instrc" xfId="65"/>
    <cellStyle name="Normal_market" xfId="66"/>
    <cellStyle name="Normal_toc" xfId="67"/>
    <cellStyle name="NormalRed" xfId="68"/>
    <cellStyle name="Note" xfId="69" builtinId="10" customBuiltin="1"/>
    <cellStyle name="Output" xfId="70" builtinId="21" customBuiltin="1"/>
    <cellStyle name="Percent.0" xfId="71"/>
    <cellStyle name="Percent.00" xfId="72"/>
    <cellStyle name="RED POSTED" xfId="73"/>
    <cellStyle name="Standard_Anpassen der Amortisation" xfId="74"/>
    <cellStyle name="Text_simple" xfId="75"/>
    <cellStyle name="Title" xfId="76" builtinId="15" customBuiltin="1"/>
    <cellStyle name="TmsRmn10BlueItalic" xfId="77"/>
    <cellStyle name="TmsRmn10Bold" xfId="78"/>
    <cellStyle name="Total" xfId="79" builtinId="25" customBuiltin="1"/>
    <cellStyle name="Währung [0]_Compiling Utility Macros" xfId="80"/>
    <cellStyle name="Währung_Compiling Utility Macros" xfId="81"/>
    <cellStyle name="Warning Text" xfId="82"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142875</xdr:colOff>
      <xdr:row>1</xdr:row>
      <xdr:rowOff>104775</xdr:rowOff>
    </xdr:to>
    <xdr:sp macro="" textlink="">
      <xdr:nvSpPr>
        <xdr:cNvPr id="1088" name="Rectangle 64"/>
        <xdr:cNvSpPr>
          <a:spLocks noChangeArrowheads="1"/>
        </xdr:cNvSpPr>
      </xdr:nvSpPr>
      <xdr:spPr bwMode="auto">
        <a:xfrm>
          <a:off x="0" y="0"/>
          <a:ext cx="304800" cy="266700"/>
        </a:xfrm>
        <a:prstGeom prst="rect">
          <a:avLst/>
        </a:prstGeom>
        <a:solidFill>
          <a:srgbClr val="000000"/>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xdr:from>
          <xdr:col>2</xdr:col>
          <xdr:colOff>295275</xdr:colOff>
          <xdr:row>7</xdr:row>
          <xdr:rowOff>0</xdr:rowOff>
        </xdr:from>
        <xdr:to>
          <xdr:col>2</xdr:col>
          <xdr:colOff>1571625</xdr:colOff>
          <xdr:row>8</xdr:row>
          <xdr:rowOff>19050</xdr:rowOff>
        </xdr:to>
        <xdr:sp macro="" textlink="">
          <xdr:nvSpPr>
            <xdr:cNvPr id="1026" name="Button 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Ratios Introduction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8</xdr:row>
          <xdr:rowOff>85725</xdr:rowOff>
        </xdr:from>
        <xdr:to>
          <xdr:col>2</xdr:col>
          <xdr:colOff>1571625</xdr:colOff>
          <xdr:row>9</xdr:row>
          <xdr:rowOff>104775</xdr:rowOff>
        </xdr:to>
        <xdr:sp macro="" textlink="">
          <xdr:nvSpPr>
            <xdr:cNvPr id="1027" name="Button 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Income Statement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10</xdr:row>
          <xdr:rowOff>9525</xdr:rowOff>
        </xdr:from>
        <xdr:to>
          <xdr:col>2</xdr:col>
          <xdr:colOff>1571625</xdr:colOff>
          <xdr:row>11</xdr:row>
          <xdr:rowOff>28575</xdr:rowOff>
        </xdr:to>
        <xdr:sp macro="" textlink="">
          <xdr:nvSpPr>
            <xdr:cNvPr id="1028" name="Button 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Balance Sheet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11</xdr:row>
          <xdr:rowOff>104775</xdr:rowOff>
        </xdr:from>
        <xdr:to>
          <xdr:col>2</xdr:col>
          <xdr:colOff>1571625</xdr:colOff>
          <xdr:row>12</xdr:row>
          <xdr:rowOff>123825</xdr:rowOff>
        </xdr:to>
        <xdr:sp macro="" textlink="">
          <xdr:nvSpPr>
            <xdr:cNvPr id="1030" name="Button 6"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Earnings Per Share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1819275</xdr:colOff>
          <xdr:row>8</xdr:row>
          <xdr:rowOff>76200</xdr:rowOff>
        </xdr:from>
        <xdr:to>
          <xdr:col>2</xdr:col>
          <xdr:colOff>3095625</xdr:colOff>
          <xdr:row>9</xdr:row>
          <xdr:rowOff>95250</xdr:rowOff>
        </xdr:to>
        <xdr:sp macro="" textlink="">
          <xdr:nvSpPr>
            <xdr:cNvPr id="1044" name="Button 20"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Quick Ratio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1819275</xdr:colOff>
          <xdr:row>10</xdr:row>
          <xdr:rowOff>9525</xdr:rowOff>
        </xdr:from>
        <xdr:to>
          <xdr:col>2</xdr:col>
          <xdr:colOff>3095625</xdr:colOff>
          <xdr:row>11</xdr:row>
          <xdr:rowOff>28575</xdr:rowOff>
        </xdr:to>
        <xdr:sp macro="" textlink="">
          <xdr:nvSpPr>
            <xdr:cNvPr id="1045" name="Button 21"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Average Collection Period</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1819275</xdr:colOff>
          <xdr:row>11</xdr:row>
          <xdr:rowOff>95250</xdr:rowOff>
        </xdr:from>
        <xdr:to>
          <xdr:col>2</xdr:col>
          <xdr:colOff>3095625</xdr:colOff>
          <xdr:row>12</xdr:row>
          <xdr:rowOff>114300</xdr:rowOff>
        </xdr:to>
        <xdr:sp macro="" textlink="">
          <xdr:nvSpPr>
            <xdr:cNvPr id="1046" name="Button 22"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Inventory Turnover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1819275</xdr:colOff>
          <xdr:row>13</xdr:row>
          <xdr:rowOff>28575</xdr:rowOff>
        </xdr:from>
        <xdr:to>
          <xdr:col>2</xdr:col>
          <xdr:colOff>3095625</xdr:colOff>
          <xdr:row>14</xdr:row>
          <xdr:rowOff>47625</xdr:rowOff>
        </xdr:to>
        <xdr:sp macro="" textlink="">
          <xdr:nvSpPr>
            <xdr:cNvPr id="1047" name="Button 23"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Debt Ratio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1819275</xdr:colOff>
          <xdr:row>14</xdr:row>
          <xdr:rowOff>114300</xdr:rowOff>
        </xdr:from>
        <xdr:to>
          <xdr:col>2</xdr:col>
          <xdr:colOff>3095625</xdr:colOff>
          <xdr:row>15</xdr:row>
          <xdr:rowOff>133350</xdr:rowOff>
        </xdr:to>
        <xdr:sp macro="" textlink="">
          <xdr:nvSpPr>
            <xdr:cNvPr id="1048" name="Button 24"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Equity Ratio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1819275</xdr:colOff>
          <xdr:row>16</xdr:row>
          <xdr:rowOff>47625</xdr:rowOff>
        </xdr:from>
        <xdr:to>
          <xdr:col>2</xdr:col>
          <xdr:colOff>3095625</xdr:colOff>
          <xdr:row>17</xdr:row>
          <xdr:rowOff>66675</xdr:rowOff>
        </xdr:to>
        <xdr:sp macro="" textlink="">
          <xdr:nvSpPr>
            <xdr:cNvPr id="1049" name="Button 25"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Times Interest Earned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1819275</xdr:colOff>
          <xdr:row>6</xdr:row>
          <xdr:rowOff>152400</xdr:rowOff>
        </xdr:from>
        <xdr:to>
          <xdr:col>2</xdr:col>
          <xdr:colOff>3095625</xdr:colOff>
          <xdr:row>8</xdr:row>
          <xdr:rowOff>9525</xdr:rowOff>
        </xdr:to>
        <xdr:sp macro="" textlink="">
          <xdr:nvSpPr>
            <xdr:cNvPr id="1050" name="Button 26"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Current Ratio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5</xdr:row>
          <xdr:rowOff>85725</xdr:rowOff>
        </xdr:from>
        <xdr:to>
          <xdr:col>2</xdr:col>
          <xdr:colOff>1571625</xdr:colOff>
          <xdr:row>6</xdr:row>
          <xdr:rowOff>95250</xdr:rowOff>
        </xdr:to>
        <xdr:sp macro="" textlink="">
          <xdr:nvSpPr>
            <xdr:cNvPr id="1060" name="Button 36"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Instructions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1819275</xdr:colOff>
          <xdr:row>5</xdr:row>
          <xdr:rowOff>76200</xdr:rowOff>
        </xdr:from>
        <xdr:to>
          <xdr:col>2</xdr:col>
          <xdr:colOff>3095625</xdr:colOff>
          <xdr:row>6</xdr:row>
          <xdr:rowOff>85725</xdr:rowOff>
        </xdr:to>
        <xdr:sp macro="" textlink="">
          <xdr:nvSpPr>
            <xdr:cNvPr id="1065" name="Button 41"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Return on Equity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14</xdr:row>
          <xdr:rowOff>114300</xdr:rowOff>
        </xdr:from>
        <xdr:to>
          <xdr:col>2</xdr:col>
          <xdr:colOff>1571625</xdr:colOff>
          <xdr:row>15</xdr:row>
          <xdr:rowOff>133350</xdr:rowOff>
        </xdr:to>
        <xdr:sp macro="" textlink="">
          <xdr:nvSpPr>
            <xdr:cNvPr id="1066" name="Button 42"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Net Profit Margin</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16</xdr:row>
          <xdr:rowOff>47625</xdr:rowOff>
        </xdr:from>
        <xdr:to>
          <xdr:col>2</xdr:col>
          <xdr:colOff>1571625</xdr:colOff>
          <xdr:row>17</xdr:row>
          <xdr:rowOff>66675</xdr:rowOff>
        </xdr:to>
        <xdr:sp macro="" textlink="">
          <xdr:nvSpPr>
            <xdr:cNvPr id="1069" name="Button 45" hidden="1">
              <a:extLst>
                <a:ext uri="{63B3BB69-23CF-44E3-9099-C40C66FF867C}">
                  <a14:compatExt spid="_x0000_s1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Return on Assets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13</xdr:row>
          <xdr:rowOff>28575</xdr:rowOff>
        </xdr:from>
        <xdr:to>
          <xdr:col>2</xdr:col>
          <xdr:colOff>1571625</xdr:colOff>
          <xdr:row>14</xdr:row>
          <xdr:rowOff>47625</xdr:rowOff>
        </xdr:to>
        <xdr:sp macro="" textlink="">
          <xdr:nvSpPr>
            <xdr:cNvPr id="1087" name="Button 63" hidden="1">
              <a:extLst>
                <a:ext uri="{63B3BB69-23CF-44E3-9099-C40C66FF867C}">
                  <a14:compatExt spid="_x0000_s1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Gross Profit Margin</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9525</xdr:colOff>
      <xdr:row>7</xdr:row>
      <xdr:rowOff>142875</xdr:rowOff>
    </xdr:from>
    <xdr:to>
      <xdr:col>8</xdr:col>
      <xdr:colOff>57150</xdr:colOff>
      <xdr:row>38</xdr:row>
      <xdr:rowOff>123825</xdr:rowOff>
    </xdr:to>
    <xdr:sp macro="" textlink="">
      <xdr:nvSpPr>
        <xdr:cNvPr id="10241" name="Text 1"/>
        <xdr:cNvSpPr txBox="1">
          <a:spLocks noChangeArrowheads="1"/>
        </xdr:cNvSpPr>
      </xdr:nvSpPr>
      <xdr:spPr bwMode="auto">
        <a:xfrm>
          <a:off x="228600" y="1314450"/>
          <a:ext cx="6429375" cy="5000625"/>
        </a:xfrm>
        <a:prstGeom prst="rect">
          <a:avLst/>
        </a:prstGeom>
        <a:noFill/>
        <a:ln w="9525">
          <a:noFill/>
          <a:miter lim="800000"/>
          <a:headEnd/>
          <a:tailEnd/>
        </a:ln>
      </xdr:spPr>
      <xdr:txBody>
        <a:bodyPr vertOverflow="clip" wrap="square" lIns="36576" tIns="27432" rIns="36576" bIns="0" anchor="t" upright="1"/>
        <a:lstStyle/>
        <a:p>
          <a:pPr algn="just" rtl="0">
            <a:defRPr sz="1000"/>
          </a:pPr>
          <a:r>
            <a:rPr lang="en-US" sz="1200" b="1" i="0" u="none" strike="noStrike" baseline="0">
              <a:solidFill>
                <a:srgbClr val="000000"/>
              </a:solidFill>
              <a:latin typeface="Arial"/>
              <a:cs typeface="Arial"/>
            </a:rPr>
            <a:t>Return on Equity</a:t>
          </a: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Another related profitability measure to Return on Assets is the Return on Equity. Again, there are several ways to calculate this ratio; here, it is measured according to this formula:</a:t>
          </a:r>
        </a:p>
        <a:p>
          <a:pPr algn="just" rtl="0">
            <a:defRPr sz="1000"/>
          </a:pPr>
          <a:endParaRPr lang="en-US" sz="1200" b="0" i="0" u="none" strike="noStrike" baseline="0">
            <a:solidFill>
              <a:srgbClr val="000000"/>
            </a:solidFill>
            <a:latin typeface="Arial"/>
            <a:cs typeface="Arial"/>
          </a:endParaRPr>
        </a:p>
        <a:p>
          <a:pPr algn="just" rtl="0">
            <a:defRPr sz="1000"/>
          </a:pPr>
          <a:r>
            <a:rPr lang="en-US" sz="1200" b="1" i="0" u="none" strike="noStrike" baseline="0">
              <a:solidFill>
                <a:srgbClr val="000000"/>
              </a:solidFill>
              <a:latin typeface="Arial"/>
              <a:cs typeface="Arial"/>
            </a:rPr>
            <a:t>Return on Equity = Net Income / Stockholder's Equity</a:t>
          </a:r>
          <a:endParaRPr lang="en-US" sz="1200" b="0" i="0" u="none" strike="noStrike" baseline="0">
            <a:solidFill>
              <a:srgbClr val="000000"/>
            </a:solidFill>
            <a:latin typeface="Arial"/>
            <a:cs typeface="Arial"/>
          </a:endParaRP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You can compare return on equity with return on assets to infer how a company obtains the funds used to acquire assets.</a:t>
          </a:r>
        </a:p>
        <a:p>
          <a:pPr algn="just" rtl="0">
            <a:defRPr sz="1000"/>
          </a:pPr>
          <a:endParaRPr lang="en-US" sz="1200" b="0" i="0" u="none" strike="noStrike" baseline="0">
            <a:solidFill>
              <a:srgbClr val="000000"/>
            </a:solidFill>
            <a:latin typeface="Arial"/>
            <a:cs typeface="Arial"/>
          </a:endParaRPr>
        </a:p>
        <a:p>
          <a:pPr algn="just" rtl="0">
            <a:defRPr sz="1000"/>
          </a:pPr>
          <a:r>
            <a:rPr lang="en-US" sz="1200" b="1" i="0" u="none" strike="noStrike" baseline="0">
              <a:solidFill>
                <a:srgbClr val="000000"/>
              </a:solidFill>
              <a:latin typeface="Arial"/>
              <a:cs typeface="Arial"/>
            </a:rPr>
            <a:t>The principal difference between the formula for return on assets and for return on equity is the use of equity rather than total assets in the denominator, and it is here that the technique of comparing ratios comes into play. By examining the difference between Return on Assets and Return on Equity, you can largely determine how the company is funding its operations.</a:t>
          </a:r>
          <a:endParaRPr lang="en-US" sz="1200" b="0" i="0" u="none" strike="noStrike" baseline="0">
            <a:solidFill>
              <a:srgbClr val="000000"/>
            </a:solidFill>
            <a:latin typeface="Arial"/>
            <a:cs typeface="Arial"/>
          </a:endParaRP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Assets are acquired through two major sources: creditors (through borrowing) and stockholders (through retained earnings and capital contributions). Collectively, the retained earnings and capital contributions constitute the company's equity. When the value of the company's assets exceeds the value of its equity, you can expect that some form of financial leverage makes up the difference: i.e., debt financing.</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Therefore, if the Return on Equity ratio is much larger than the Return on Assets ratio, you can infer that the company has funded some portion of its operations through borrowing.</a:t>
          </a:r>
        </a:p>
      </xdr:txBody>
    </xdr:sp>
    <xdr:clientData/>
  </xdr:twoCellAnchor>
  <xdr:twoCellAnchor editAs="absolute">
    <xdr:from>
      <xdr:col>0</xdr:col>
      <xdr:colOff>0</xdr:colOff>
      <xdr:row>0</xdr:row>
      <xdr:rowOff>0</xdr:rowOff>
    </xdr:from>
    <xdr:to>
      <xdr:col>1</xdr:col>
      <xdr:colOff>47625</xdr:colOff>
      <xdr:row>1</xdr:row>
      <xdr:rowOff>47625</xdr:rowOff>
    </xdr:to>
    <xdr:sp macro="" textlink="">
      <xdr:nvSpPr>
        <xdr:cNvPr id="10243" name="Rectangle 3"/>
        <xdr:cNvSpPr>
          <a:spLocks noChangeArrowheads="1"/>
        </xdr:cNvSpPr>
      </xdr:nvSpPr>
      <xdr:spPr bwMode="auto">
        <a:xfrm>
          <a:off x="0" y="0"/>
          <a:ext cx="266700" cy="209550"/>
        </a:xfrm>
        <a:prstGeom prst="rect">
          <a:avLst/>
        </a:prstGeom>
        <a:solidFill>
          <a:srgbClr val="FFFFFF"/>
        </a:solidFill>
        <a:ln w="9525">
          <a:noFill/>
          <a:miter lim="800000"/>
          <a:headEnd/>
          <a:tailEnd/>
        </a:ln>
      </xdr:spPr>
    </xdr:sp>
    <xdr:clientData fPrintsWithSheet="0"/>
  </xdr:twoCellAnchor>
  <mc:AlternateContent xmlns:mc="http://schemas.openxmlformats.org/markup-compatibility/2006">
    <mc:Choice xmlns:a14="http://schemas.microsoft.com/office/drawing/2010/main" Requires="a14">
      <xdr:twoCellAnchor>
        <xdr:from>
          <xdr:col>6</xdr:col>
          <xdr:colOff>0</xdr:colOff>
          <xdr:row>0</xdr:row>
          <xdr:rowOff>76200</xdr:rowOff>
        </xdr:from>
        <xdr:to>
          <xdr:col>7</xdr:col>
          <xdr:colOff>523875</xdr:colOff>
          <xdr:row>1</xdr:row>
          <xdr:rowOff>95250</xdr:rowOff>
        </xdr:to>
        <xdr:sp macro="" textlink="">
          <xdr:nvSpPr>
            <xdr:cNvPr id="10242" name="Button 2" hidden="1">
              <a:extLst>
                <a:ext uri="{63B3BB69-23CF-44E3-9099-C40C66FF867C}">
                  <a14:compatExt spid="_x0000_s102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Return To Index</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xdr:col>
      <xdr:colOff>9525</xdr:colOff>
      <xdr:row>7</xdr:row>
      <xdr:rowOff>142875</xdr:rowOff>
    </xdr:from>
    <xdr:to>
      <xdr:col>8</xdr:col>
      <xdr:colOff>57150</xdr:colOff>
      <xdr:row>31</xdr:row>
      <xdr:rowOff>57150</xdr:rowOff>
    </xdr:to>
    <xdr:sp macro="" textlink="">
      <xdr:nvSpPr>
        <xdr:cNvPr id="11265" name="Text 1"/>
        <xdr:cNvSpPr txBox="1">
          <a:spLocks noChangeArrowheads="1"/>
        </xdr:cNvSpPr>
      </xdr:nvSpPr>
      <xdr:spPr bwMode="auto">
        <a:xfrm>
          <a:off x="228600" y="1314450"/>
          <a:ext cx="6429375" cy="3800475"/>
        </a:xfrm>
        <a:prstGeom prst="rect">
          <a:avLst/>
        </a:prstGeom>
        <a:noFill/>
        <a:ln w="9525">
          <a:noFill/>
          <a:miter lim="800000"/>
          <a:headEnd/>
          <a:tailEnd/>
        </a:ln>
      </xdr:spPr>
      <xdr:txBody>
        <a:bodyPr vertOverflow="clip" wrap="square" lIns="36576" tIns="27432" rIns="36576" bIns="0" anchor="t" upright="1"/>
        <a:lstStyle/>
        <a:p>
          <a:pPr algn="just" rtl="0">
            <a:defRPr sz="1000"/>
          </a:pPr>
          <a:r>
            <a:rPr lang="en-US" sz="1200" b="1" i="0" u="none" strike="noStrike" baseline="0">
              <a:solidFill>
                <a:srgbClr val="000000"/>
              </a:solidFill>
              <a:latin typeface="Arial"/>
              <a:cs typeface="Arial"/>
            </a:rPr>
            <a:t>Current Ratio</a:t>
          </a: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The current ratio compares a company's current assets (those that can be converted to cash during the current accounting period) to its current liabilities (those liabilities coming due during the same period). The usual formula is:</a:t>
          </a:r>
        </a:p>
        <a:p>
          <a:pPr algn="just" rtl="0">
            <a:defRPr sz="1000"/>
          </a:pPr>
          <a:endParaRPr lang="en-US" sz="1200" b="0" i="0" u="none" strike="noStrike" baseline="0">
            <a:solidFill>
              <a:srgbClr val="000000"/>
            </a:solidFill>
            <a:latin typeface="Arial"/>
            <a:cs typeface="Arial"/>
          </a:endParaRPr>
        </a:p>
        <a:p>
          <a:pPr algn="just" rtl="0">
            <a:defRPr sz="1000"/>
          </a:pPr>
          <a:r>
            <a:rPr lang="en-US" sz="1200" b="1" i="0" u="none" strike="noStrike" baseline="0">
              <a:solidFill>
                <a:srgbClr val="000000"/>
              </a:solidFill>
              <a:latin typeface="Arial"/>
              <a:cs typeface="Arial"/>
            </a:rPr>
            <a:t>Current Ratio = Current Assets / Current Liabilities</a:t>
          </a:r>
          <a:endParaRPr lang="en-US" sz="1200" b="0" i="0" u="none" strike="noStrike" baseline="0">
            <a:solidFill>
              <a:srgbClr val="000000"/>
            </a:solidFill>
            <a:latin typeface="Arial"/>
            <a:cs typeface="Arial"/>
          </a:endParaRP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The current ratio measures the company's ability to repay the principal amounts of its liabilities.</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The current ratio is closely related to the concept of working capital. Working capital is the difference between current assets and current liabilities.</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Is a high current ratio good or bad? Certainly, from the creditor's standpoint, a high current ratio means that the company is well-placed to pay back its loans. Consider, though, the nature of the current assets: they consist mainly of cash and cash equivalents. Funds invested in these types of assets do not contribute strongly and actively to the creation of income. Therefore, from the standpoint of stockholders and management, a current ratio that is very high means that the company's assets are not being used to best advantage.</a:t>
          </a:r>
        </a:p>
        <a:p>
          <a:pPr algn="just" rtl="0">
            <a:defRPr sz="1000"/>
          </a:pPr>
          <a:endParaRPr lang="en-US" sz="1200" b="0" i="0" u="none" strike="noStrike" baseline="0">
            <a:solidFill>
              <a:srgbClr val="000000"/>
            </a:solidFill>
            <a:latin typeface="Arial"/>
            <a:cs typeface="Arial"/>
          </a:endParaRPr>
        </a:p>
        <a:p>
          <a:pPr algn="just" rtl="0">
            <a:defRPr sz="1000"/>
          </a:pPr>
          <a:endParaRPr lang="en-US" sz="1200" b="0" i="0" u="none" strike="noStrike" baseline="0">
            <a:solidFill>
              <a:srgbClr val="000000"/>
            </a:solidFill>
            <a:latin typeface="Arial"/>
            <a:cs typeface="Arial"/>
          </a:endParaRPr>
        </a:p>
      </xdr:txBody>
    </xdr:sp>
    <xdr:clientData/>
  </xdr:twoCellAnchor>
  <xdr:twoCellAnchor editAs="absolute">
    <xdr:from>
      <xdr:col>0</xdr:col>
      <xdr:colOff>0</xdr:colOff>
      <xdr:row>0</xdr:row>
      <xdr:rowOff>0</xdr:rowOff>
    </xdr:from>
    <xdr:to>
      <xdr:col>1</xdr:col>
      <xdr:colOff>47625</xdr:colOff>
      <xdr:row>1</xdr:row>
      <xdr:rowOff>47625</xdr:rowOff>
    </xdr:to>
    <xdr:sp macro="" textlink="">
      <xdr:nvSpPr>
        <xdr:cNvPr id="11267" name="Rectangle 3"/>
        <xdr:cNvSpPr>
          <a:spLocks noChangeArrowheads="1"/>
        </xdr:cNvSpPr>
      </xdr:nvSpPr>
      <xdr:spPr bwMode="auto">
        <a:xfrm>
          <a:off x="0" y="0"/>
          <a:ext cx="266700" cy="209550"/>
        </a:xfrm>
        <a:prstGeom prst="rect">
          <a:avLst/>
        </a:prstGeom>
        <a:solidFill>
          <a:srgbClr val="FFFFFF"/>
        </a:solidFill>
        <a:ln w="9525">
          <a:noFill/>
          <a:miter lim="800000"/>
          <a:headEnd/>
          <a:tailEnd/>
        </a:ln>
      </xdr:spPr>
    </xdr:sp>
    <xdr:clientData fPrintsWithSheet="0"/>
  </xdr:twoCellAnchor>
  <mc:AlternateContent xmlns:mc="http://schemas.openxmlformats.org/markup-compatibility/2006">
    <mc:Choice xmlns:a14="http://schemas.microsoft.com/office/drawing/2010/main" Requires="a14">
      <xdr:twoCellAnchor>
        <xdr:from>
          <xdr:col>6</xdr:col>
          <xdr:colOff>0</xdr:colOff>
          <xdr:row>0</xdr:row>
          <xdr:rowOff>76200</xdr:rowOff>
        </xdr:from>
        <xdr:to>
          <xdr:col>7</xdr:col>
          <xdr:colOff>523875</xdr:colOff>
          <xdr:row>1</xdr:row>
          <xdr:rowOff>95250</xdr:rowOff>
        </xdr:to>
        <xdr:sp macro="" textlink="">
          <xdr:nvSpPr>
            <xdr:cNvPr id="11266" name="Button 2" hidden="1">
              <a:extLst>
                <a:ext uri="{63B3BB69-23CF-44E3-9099-C40C66FF867C}">
                  <a14:compatExt spid="_x0000_s112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Return To Index</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xdr:col>
      <xdr:colOff>9525</xdr:colOff>
      <xdr:row>8</xdr:row>
      <xdr:rowOff>142875</xdr:rowOff>
    </xdr:from>
    <xdr:to>
      <xdr:col>8</xdr:col>
      <xdr:colOff>57150</xdr:colOff>
      <xdr:row>51</xdr:row>
      <xdr:rowOff>28575</xdr:rowOff>
    </xdr:to>
    <xdr:sp macro="" textlink="">
      <xdr:nvSpPr>
        <xdr:cNvPr id="12289" name="Text 1"/>
        <xdr:cNvSpPr txBox="1">
          <a:spLocks noChangeArrowheads="1"/>
        </xdr:cNvSpPr>
      </xdr:nvSpPr>
      <xdr:spPr bwMode="auto">
        <a:xfrm>
          <a:off x="228600" y="1476375"/>
          <a:ext cx="6429375" cy="6848475"/>
        </a:xfrm>
        <a:prstGeom prst="rect">
          <a:avLst/>
        </a:prstGeom>
        <a:noFill/>
        <a:ln w="9525">
          <a:noFill/>
          <a:miter lim="800000"/>
          <a:headEnd/>
          <a:tailEnd/>
        </a:ln>
      </xdr:spPr>
      <xdr:txBody>
        <a:bodyPr vertOverflow="clip" wrap="square" lIns="36576" tIns="27432" rIns="36576" bIns="0" anchor="t" upright="1"/>
        <a:lstStyle/>
        <a:p>
          <a:pPr algn="just" rtl="0">
            <a:defRPr sz="1000"/>
          </a:pPr>
          <a:r>
            <a:rPr lang="en-US" sz="1200" b="1" i="0" u="none" strike="noStrike" baseline="0">
              <a:solidFill>
                <a:srgbClr val="000000"/>
              </a:solidFill>
              <a:latin typeface="Arial"/>
              <a:cs typeface="Arial"/>
            </a:rPr>
            <a:t>Quick Ratio</a:t>
          </a: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The quick ratio is a variant of the current ratio. It takes into account the fact that inventory, while it is a current asset, is not as liquid as cash or accounts receivable. Cash is completely liquid; accounts receivable can normally be converted to cash fairly quickly, by pressing for collection from the customer. But inventory cannot be converted to cash except by selling it. The quick ratio determines the relationship between quickly accessible current assets and current liabilities:</a:t>
          </a:r>
        </a:p>
        <a:p>
          <a:pPr algn="just" rtl="0">
            <a:defRPr sz="1000"/>
          </a:pPr>
          <a:endParaRPr lang="en-US" sz="1200" b="0" i="0" u="none" strike="noStrike" baseline="0">
            <a:solidFill>
              <a:srgbClr val="000000"/>
            </a:solidFill>
            <a:latin typeface="Arial"/>
            <a:cs typeface="Arial"/>
          </a:endParaRPr>
        </a:p>
        <a:p>
          <a:pPr algn="just" rtl="0">
            <a:defRPr sz="1000"/>
          </a:pPr>
          <a:r>
            <a:rPr lang="en-US" sz="1200" b="1" i="0" u="none" strike="noStrike" baseline="0">
              <a:solidFill>
                <a:srgbClr val="000000"/>
              </a:solidFill>
              <a:latin typeface="Arial"/>
              <a:cs typeface="Arial"/>
            </a:rPr>
            <a:t>Quick Ratio = (Current Assets - Inventory) / Current Liabilities</a:t>
          </a:r>
          <a:endParaRPr lang="en-US" sz="1200" b="0" i="0" u="none" strike="noStrike" baseline="0">
            <a:solidFill>
              <a:srgbClr val="000000"/>
            </a:solidFill>
            <a:latin typeface="Arial"/>
            <a:cs typeface="Arial"/>
          </a:endParaRP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The quick ratio shows whether a company can meet its liabilities from quickly-accessible assets.</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In practice, a quick ratio of 1.0 is normally considered adequate, with this caveat: the credit periods that the company offers its customers and those granted to the company by its creditor must be roughly equal. If revenues will stay in accounts receivable for as long as 90 days, but accounts payable are due within 30 days, a quick ratio of 1.0 will mean that accounts receivable cannot be converted to cash quickly enough to meet accounts payable.</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It is possible for a company to manipulate the values of its current and quick ratios by taking certain actions toward the end of an accounting period such as a fiscal year. It might wait until the start of the next period to make purchases to its inventory, for example. Or, if its business is seasonal, it might choose a fiscal year that ends after its busy season, when inventories are usually low. As a potential creditor, you might want to examine the company’s current and quick ratios on, for example, a quarterly basis.</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Both a current and a quick ratio can also mislead you if the inventory figure does not represent the current replacement cost of the materials in inventory. There are various methods of valuing inventory. The LIFO method, in particular, can result in an inventory valuation that is much different from the inventory's current replacement value; this is because it assumes that the most recently acquired inventory is also the most recently sold.</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If your actual costs to purchase materials are falling, for example, the LIFO method could result in an over-valuation of the existing inventory. This would tend to inflate the value of the current ratio, and to underestimate the value of the quick ratio if you calculate it by subtracting inventory from current assets, rather than summing cash and cash equivalents.</a:t>
          </a:r>
        </a:p>
        <a:p>
          <a:pPr algn="just" rtl="0">
            <a:defRPr sz="1000"/>
          </a:pPr>
          <a:endParaRPr lang="en-US" sz="1200" b="0" i="0" u="none" strike="noStrike" baseline="0">
            <a:solidFill>
              <a:srgbClr val="000000"/>
            </a:solidFill>
            <a:latin typeface="Arial"/>
            <a:cs typeface="Arial"/>
          </a:endParaRPr>
        </a:p>
        <a:p>
          <a:pPr algn="just" rtl="0">
            <a:defRPr sz="1000"/>
          </a:pPr>
          <a:endParaRPr lang="en-US" sz="1200" b="0" i="0" u="none" strike="noStrike" baseline="0">
            <a:solidFill>
              <a:srgbClr val="000000"/>
            </a:solidFill>
            <a:latin typeface="Arial"/>
            <a:cs typeface="Arial"/>
          </a:endParaRPr>
        </a:p>
      </xdr:txBody>
    </xdr:sp>
    <xdr:clientData/>
  </xdr:twoCellAnchor>
  <xdr:twoCellAnchor editAs="absolute">
    <xdr:from>
      <xdr:col>0</xdr:col>
      <xdr:colOff>0</xdr:colOff>
      <xdr:row>0</xdr:row>
      <xdr:rowOff>0</xdr:rowOff>
    </xdr:from>
    <xdr:to>
      <xdr:col>1</xdr:col>
      <xdr:colOff>47625</xdr:colOff>
      <xdr:row>1</xdr:row>
      <xdr:rowOff>47625</xdr:rowOff>
    </xdr:to>
    <xdr:sp macro="" textlink="">
      <xdr:nvSpPr>
        <xdr:cNvPr id="12291" name="Rectangle 3"/>
        <xdr:cNvSpPr>
          <a:spLocks noChangeArrowheads="1"/>
        </xdr:cNvSpPr>
      </xdr:nvSpPr>
      <xdr:spPr bwMode="auto">
        <a:xfrm>
          <a:off x="0" y="0"/>
          <a:ext cx="266700" cy="209550"/>
        </a:xfrm>
        <a:prstGeom prst="rect">
          <a:avLst/>
        </a:prstGeom>
        <a:solidFill>
          <a:srgbClr val="FFFFFF"/>
        </a:solidFill>
        <a:ln w="9525">
          <a:noFill/>
          <a:miter lim="800000"/>
          <a:headEnd/>
          <a:tailEnd/>
        </a:ln>
      </xdr:spPr>
    </xdr:sp>
    <xdr:clientData fPrintsWithSheet="0"/>
  </xdr:twoCellAnchor>
  <mc:AlternateContent xmlns:mc="http://schemas.openxmlformats.org/markup-compatibility/2006">
    <mc:Choice xmlns:a14="http://schemas.microsoft.com/office/drawing/2010/main" Requires="a14">
      <xdr:twoCellAnchor>
        <xdr:from>
          <xdr:col>6</xdr:col>
          <xdr:colOff>0</xdr:colOff>
          <xdr:row>0</xdr:row>
          <xdr:rowOff>76200</xdr:rowOff>
        </xdr:from>
        <xdr:to>
          <xdr:col>7</xdr:col>
          <xdr:colOff>523875</xdr:colOff>
          <xdr:row>1</xdr:row>
          <xdr:rowOff>95250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Return To Index</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xdr:col>
      <xdr:colOff>9525</xdr:colOff>
      <xdr:row>7</xdr:row>
      <xdr:rowOff>66675</xdr:rowOff>
    </xdr:from>
    <xdr:to>
      <xdr:col>8</xdr:col>
      <xdr:colOff>57150</xdr:colOff>
      <xdr:row>40</xdr:row>
      <xdr:rowOff>85725</xdr:rowOff>
    </xdr:to>
    <xdr:sp macro="" textlink="">
      <xdr:nvSpPr>
        <xdr:cNvPr id="13313" name="Text 1"/>
        <xdr:cNvSpPr txBox="1">
          <a:spLocks noChangeArrowheads="1"/>
        </xdr:cNvSpPr>
      </xdr:nvSpPr>
      <xdr:spPr bwMode="auto">
        <a:xfrm>
          <a:off x="228600" y="1238250"/>
          <a:ext cx="6429375" cy="5362575"/>
        </a:xfrm>
        <a:prstGeom prst="rect">
          <a:avLst/>
        </a:prstGeom>
        <a:noFill/>
        <a:ln w="9525">
          <a:noFill/>
          <a:miter lim="800000"/>
          <a:headEnd/>
          <a:tailEnd/>
        </a:ln>
      </xdr:spPr>
      <xdr:txBody>
        <a:bodyPr vertOverflow="clip" wrap="square" lIns="36576" tIns="27432" rIns="36576" bIns="0" anchor="t" upright="1"/>
        <a:lstStyle/>
        <a:p>
          <a:pPr algn="just" rtl="0">
            <a:defRPr sz="1000"/>
          </a:pPr>
          <a:r>
            <a:rPr lang="en-US" sz="1200" b="1" i="0" u="none" strike="noStrike" baseline="0">
              <a:solidFill>
                <a:srgbClr val="000000"/>
              </a:solidFill>
              <a:latin typeface="Arial"/>
              <a:cs typeface="Arial"/>
            </a:rPr>
            <a:t>Average Collection Period</a:t>
          </a: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You can obtain a general estimate of the length of time it takes to receive payment for goods or services by calculating the Average Collection Period.</a:t>
          </a:r>
        </a:p>
        <a:p>
          <a:pPr algn="just" rtl="0">
            <a:defRPr sz="1000"/>
          </a:pPr>
          <a:r>
            <a:rPr lang="en-US" sz="1200" b="0" i="0" u="none" strike="noStrike" baseline="0">
              <a:solidFill>
                <a:srgbClr val="000000"/>
              </a:solidFill>
              <a:latin typeface="Arial"/>
              <a:cs typeface="Arial"/>
            </a:rPr>
            <a:t>One formula for this ratio is:</a:t>
          </a:r>
        </a:p>
        <a:p>
          <a:pPr algn="just" rtl="0">
            <a:defRPr sz="1000"/>
          </a:pPr>
          <a:endParaRPr lang="en-US" sz="1200" b="0" i="0" u="none" strike="noStrike" baseline="0">
            <a:solidFill>
              <a:srgbClr val="000000"/>
            </a:solidFill>
            <a:latin typeface="Arial"/>
            <a:cs typeface="Arial"/>
          </a:endParaRPr>
        </a:p>
        <a:p>
          <a:pPr algn="just" rtl="0">
            <a:defRPr sz="1000"/>
          </a:pPr>
          <a:r>
            <a:rPr lang="en-US" sz="1200" b="1" i="0" u="none" strike="noStrike" baseline="0">
              <a:solidFill>
                <a:srgbClr val="000000"/>
              </a:solidFill>
              <a:latin typeface="Arial"/>
              <a:cs typeface="Arial"/>
            </a:rPr>
            <a:t>Average Collection Period = Accounts Receivable / (Credit Sales / Days)</a:t>
          </a:r>
          <a:endParaRPr lang="en-US" sz="1200" b="0" i="0" u="none" strike="noStrike" baseline="0">
            <a:solidFill>
              <a:srgbClr val="000000"/>
            </a:solidFill>
            <a:latin typeface="Arial"/>
            <a:cs typeface="Arial"/>
          </a:endParaRP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Where Days is the number of days in the period for which Accounts Receivable and Credit Sales accumulate.</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You should interpret the average collection period in terms of the company's credit policies. If, for example, the company's policy as stated to its customers is that payment is to be received within two weeks, then an average collection period of 30 days indicates that collections are lagging. It may be that collection procedures need to be reviewed, or it is possible that one particularly large account is responsible for most of the collections in arrears. It is also possible that the qualifying procedures used by the sales force are not stringent enough.</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The calculation of the Average Collection Period assumes that credit sales are distributed roughly evenly during any given period. To the degree that the credit sales cluster at the end of the period, the Average Collection Period will return an inflated figure. If you obtain a result that appears too long (or too short), be sure to check whether the sales dates occur evenly throughout the period in question.</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Regardless of the cause, if the average collection period is over-long, it means that the company is losing profit. The company is not converting cash due from customers into new assets that can, in turn, be used to generate new income.</a:t>
          </a:r>
        </a:p>
        <a:p>
          <a:pPr algn="just" rtl="0">
            <a:defRPr sz="1000"/>
          </a:pPr>
          <a:endParaRPr lang="en-US" sz="1200" b="0" i="0" u="none" strike="noStrike" baseline="0">
            <a:solidFill>
              <a:srgbClr val="000000"/>
            </a:solidFill>
            <a:latin typeface="Arial"/>
            <a:cs typeface="Arial"/>
          </a:endParaRPr>
        </a:p>
        <a:p>
          <a:pPr algn="just" rtl="0">
            <a:defRPr sz="1000"/>
          </a:pPr>
          <a:endParaRPr lang="en-US" sz="1200" b="0" i="0" u="none" strike="noStrike" baseline="0">
            <a:solidFill>
              <a:srgbClr val="000000"/>
            </a:solidFill>
            <a:latin typeface="Arial"/>
            <a:cs typeface="Arial"/>
          </a:endParaRPr>
        </a:p>
      </xdr:txBody>
    </xdr:sp>
    <xdr:clientData/>
  </xdr:twoCellAnchor>
  <xdr:twoCellAnchor editAs="absolute">
    <xdr:from>
      <xdr:col>0</xdr:col>
      <xdr:colOff>0</xdr:colOff>
      <xdr:row>0</xdr:row>
      <xdr:rowOff>0</xdr:rowOff>
    </xdr:from>
    <xdr:to>
      <xdr:col>1</xdr:col>
      <xdr:colOff>47625</xdr:colOff>
      <xdr:row>1</xdr:row>
      <xdr:rowOff>47625</xdr:rowOff>
    </xdr:to>
    <xdr:sp macro="" textlink="">
      <xdr:nvSpPr>
        <xdr:cNvPr id="13315" name="Rectangle 3"/>
        <xdr:cNvSpPr>
          <a:spLocks noChangeArrowheads="1"/>
        </xdr:cNvSpPr>
      </xdr:nvSpPr>
      <xdr:spPr bwMode="auto">
        <a:xfrm>
          <a:off x="0" y="0"/>
          <a:ext cx="266700" cy="209550"/>
        </a:xfrm>
        <a:prstGeom prst="rect">
          <a:avLst/>
        </a:prstGeom>
        <a:solidFill>
          <a:srgbClr val="FFFFFF"/>
        </a:solidFill>
        <a:ln w="9525">
          <a:noFill/>
          <a:miter lim="800000"/>
          <a:headEnd/>
          <a:tailEnd/>
        </a:ln>
      </xdr:spPr>
    </xdr:sp>
    <xdr:clientData fPrintsWithSheet="0"/>
  </xdr:twoCellAnchor>
  <mc:AlternateContent xmlns:mc="http://schemas.openxmlformats.org/markup-compatibility/2006">
    <mc:Choice xmlns:a14="http://schemas.microsoft.com/office/drawing/2010/main" Requires="a14">
      <xdr:twoCellAnchor>
        <xdr:from>
          <xdr:col>6</xdr:col>
          <xdr:colOff>0</xdr:colOff>
          <xdr:row>0</xdr:row>
          <xdr:rowOff>76200</xdr:rowOff>
        </xdr:from>
        <xdr:to>
          <xdr:col>7</xdr:col>
          <xdr:colOff>523875</xdr:colOff>
          <xdr:row>1</xdr:row>
          <xdr:rowOff>95250</xdr:rowOff>
        </xdr:to>
        <xdr:sp macro="" textlink="">
          <xdr:nvSpPr>
            <xdr:cNvPr id="13314" name="Button 2" hidden="1">
              <a:extLst>
                <a:ext uri="{63B3BB69-23CF-44E3-9099-C40C66FF867C}">
                  <a14:compatExt spid="_x0000_s133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Return To Index</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xdr:col>
      <xdr:colOff>9525</xdr:colOff>
      <xdr:row>7</xdr:row>
      <xdr:rowOff>66675</xdr:rowOff>
    </xdr:from>
    <xdr:to>
      <xdr:col>8</xdr:col>
      <xdr:colOff>57150</xdr:colOff>
      <xdr:row>44</xdr:row>
      <xdr:rowOff>152400</xdr:rowOff>
    </xdr:to>
    <xdr:sp macro="" textlink="">
      <xdr:nvSpPr>
        <xdr:cNvPr id="14337" name="Text 1"/>
        <xdr:cNvSpPr txBox="1">
          <a:spLocks noChangeArrowheads="1"/>
        </xdr:cNvSpPr>
      </xdr:nvSpPr>
      <xdr:spPr bwMode="auto">
        <a:xfrm>
          <a:off x="228600" y="1238250"/>
          <a:ext cx="6429375" cy="6076950"/>
        </a:xfrm>
        <a:prstGeom prst="rect">
          <a:avLst/>
        </a:prstGeom>
        <a:noFill/>
        <a:ln w="9525">
          <a:noFill/>
          <a:miter lim="800000"/>
          <a:headEnd/>
          <a:tailEnd/>
        </a:ln>
      </xdr:spPr>
      <xdr:txBody>
        <a:bodyPr vertOverflow="clip" wrap="square" lIns="36576" tIns="27432" rIns="36576" bIns="0" anchor="t" upright="1"/>
        <a:lstStyle/>
        <a:p>
          <a:pPr algn="just" rtl="0">
            <a:defRPr sz="1000"/>
          </a:pPr>
          <a:r>
            <a:rPr lang="en-US" sz="1200" b="1" i="0" u="none" strike="noStrike" baseline="0">
              <a:solidFill>
                <a:srgbClr val="000000"/>
              </a:solidFill>
              <a:latin typeface="Arial"/>
              <a:cs typeface="Arial"/>
            </a:rPr>
            <a:t>Inventory Turnover Ratio</a:t>
          </a: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No company wants to have too large an inventory (the sales force excepted: salespeople prefer to be able to tell their customers that they can obtain their purchase this afternoon). Goods that remain in inventory too long tie up the company's assets in idle stock, often incur carrying charges for the storage of the goods, and can become obsolete while awaiting sale.</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Just-in-Time inventory procedures attempt to ensure that the company obtains its inventory no sooner than absolutely required in order to support its sales efforts. That is, of course, an unrealistic ideal, but by calculating the inventory turnover rate you can estimate how well a company is approaching the ideal.</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The formula for the Inventory Turnover Ratio is:</a:t>
          </a:r>
        </a:p>
        <a:p>
          <a:pPr algn="just" rtl="0">
            <a:defRPr sz="1000"/>
          </a:pPr>
          <a:endParaRPr lang="en-US" sz="1200" b="0" i="0" u="none" strike="noStrike" baseline="0">
            <a:solidFill>
              <a:srgbClr val="000000"/>
            </a:solidFill>
            <a:latin typeface="Arial"/>
            <a:cs typeface="Arial"/>
          </a:endParaRPr>
        </a:p>
        <a:p>
          <a:pPr algn="just" rtl="0">
            <a:defRPr sz="1000"/>
          </a:pPr>
          <a:r>
            <a:rPr lang="en-US" sz="1200" b="1" i="0" u="none" strike="noStrike" baseline="0">
              <a:solidFill>
                <a:srgbClr val="000000"/>
              </a:solidFill>
              <a:latin typeface="Arial"/>
              <a:cs typeface="Arial"/>
            </a:rPr>
            <a:t>Inventory Turnover = Cost of Goods Sold / Average Inventory</a:t>
          </a:r>
          <a:endParaRPr lang="en-US" sz="1200" b="0" i="0" u="none" strike="noStrike" baseline="0">
            <a:solidFill>
              <a:srgbClr val="000000"/>
            </a:solidFill>
            <a:latin typeface="Arial"/>
            <a:cs typeface="Arial"/>
          </a:endParaRP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where the Average Inventory figure refers to the value of the inventory on any given day during the period during which the Cost of Goods Sold is calculated. The higher an inventory turnover rate, the more closely a company conforms to just-in-time procedures.</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The figures for cost of goods sold and average inventory are taken directly from the Income Statement's cost of sales and the Balance Sheet's inventory levels. In a situation where you know only the beginning and ending inventory-for example, at the beginning and the ending of a period-you would use the average of the two levels: hence the term "average inventory."</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An acceptable inventory turnover rate can be determined only by knowledge of a company's business sector. If you are in the business of wholesaling fresh produce, for example, you would probably require an annual turnover rate in the 50s: a much lower rate would mean that you were losing too much inventory to spoilage. But if you sell computing equipment, you could probably afford an annual turnover rate of around 3 or 4, because hardware does not spoil, nor does it become technologically obsolete more frequently than every few months.</a:t>
          </a:r>
        </a:p>
        <a:p>
          <a:pPr algn="just" rtl="0">
            <a:defRPr sz="1000"/>
          </a:pPr>
          <a:endParaRPr lang="en-US" sz="1200" b="0" i="0" u="none" strike="noStrike" baseline="0">
            <a:solidFill>
              <a:srgbClr val="000000"/>
            </a:solidFill>
            <a:latin typeface="Arial"/>
            <a:cs typeface="Arial"/>
          </a:endParaRPr>
        </a:p>
        <a:p>
          <a:pPr algn="just" rtl="0">
            <a:defRPr sz="1000"/>
          </a:pPr>
          <a:endParaRPr lang="en-US" sz="1200" b="0" i="0" u="none" strike="noStrike" baseline="0">
            <a:solidFill>
              <a:srgbClr val="000000"/>
            </a:solidFill>
            <a:latin typeface="Arial"/>
            <a:cs typeface="Arial"/>
          </a:endParaRPr>
        </a:p>
      </xdr:txBody>
    </xdr:sp>
    <xdr:clientData/>
  </xdr:twoCellAnchor>
  <xdr:twoCellAnchor editAs="absolute">
    <xdr:from>
      <xdr:col>0</xdr:col>
      <xdr:colOff>0</xdr:colOff>
      <xdr:row>0</xdr:row>
      <xdr:rowOff>0</xdr:rowOff>
    </xdr:from>
    <xdr:to>
      <xdr:col>1</xdr:col>
      <xdr:colOff>47625</xdr:colOff>
      <xdr:row>1</xdr:row>
      <xdr:rowOff>47625</xdr:rowOff>
    </xdr:to>
    <xdr:sp macro="" textlink="">
      <xdr:nvSpPr>
        <xdr:cNvPr id="14339" name="Rectangle 3"/>
        <xdr:cNvSpPr>
          <a:spLocks noChangeArrowheads="1"/>
        </xdr:cNvSpPr>
      </xdr:nvSpPr>
      <xdr:spPr bwMode="auto">
        <a:xfrm>
          <a:off x="0" y="0"/>
          <a:ext cx="266700" cy="209550"/>
        </a:xfrm>
        <a:prstGeom prst="rect">
          <a:avLst/>
        </a:prstGeom>
        <a:solidFill>
          <a:srgbClr val="FFFFFF"/>
        </a:solidFill>
        <a:ln w="9525">
          <a:noFill/>
          <a:miter lim="800000"/>
          <a:headEnd/>
          <a:tailEnd/>
        </a:ln>
      </xdr:spPr>
    </xdr:sp>
    <xdr:clientData fPrintsWithSheet="0"/>
  </xdr:twoCellAnchor>
  <mc:AlternateContent xmlns:mc="http://schemas.openxmlformats.org/markup-compatibility/2006">
    <mc:Choice xmlns:a14="http://schemas.microsoft.com/office/drawing/2010/main" Requires="a14">
      <xdr:twoCellAnchor>
        <xdr:from>
          <xdr:col>6</xdr:col>
          <xdr:colOff>0</xdr:colOff>
          <xdr:row>0</xdr:row>
          <xdr:rowOff>76200</xdr:rowOff>
        </xdr:from>
        <xdr:to>
          <xdr:col>7</xdr:col>
          <xdr:colOff>523875</xdr:colOff>
          <xdr:row>1</xdr:row>
          <xdr:rowOff>95250</xdr:rowOff>
        </xdr:to>
        <xdr:sp macro="" textlink="">
          <xdr:nvSpPr>
            <xdr:cNvPr id="14338" name="Button 2" hidden="1">
              <a:extLst>
                <a:ext uri="{63B3BB69-23CF-44E3-9099-C40C66FF867C}">
                  <a14:compatExt spid="_x0000_s143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Return To Index</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xdr:twoCellAnchor>
    <xdr:from>
      <xdr:col>1</xdr:col>
      <xdr:colOff>9525</xdr:colOff>
      <xdr:row>7</xdr:row>
      <xdr:rowOff>66675</xdr:rowOff>
    </xdr:from>
    <xdr:to>
      <xdr:col>8</xdr:col>
      <xdr:colOff>57150</xdr:colOff>
      <xdr:row>22</xdr:row>
      <xdr:rowOff>9525</xdr:rowOff>
    </xdr:to>
    <xdr:sp macro="" textlink="">
      <xdr:nvSpPr>
        <xdr:cNvPr id="15361" name="Text 1"/>
        <xdr:cNvSpPr txBox="1">
          <a:spLocks noChangeArrowheads="1"/>
        </xdr:cNvSpPr>
      </xdr:nvSpPr>
      <xdr:spPr bwMode="auto">
        <a:xfrm>
          <a:off x="228600" y="1238250"/>
          <a:ext cx="6429375" cy="2371725"/>
        </a:xfrm>
        <a:prstGeom prst="rect">
          <a:avLst/>
        </a:prstGeom>
        <a:noFill/>
        <a:ln w="9525">
          <a:noFill/>
          <a:miter lim="800000"/>
          <a:headEnd/>
          <a:tailEnd/>
        </a:ln>
      </xdr:spPr>
      <xdr:txBody>
        <a:bodyPr vertOverflow="clip" wrap="square" lIns="36576" tIns="27432" rIns="36576" bIns="0" anchor="t" upright="1"/>
        <a:lstStyle/>
        <a:p>
          <a:pPr algn="just" rtl="0">
            <a:defRPr sz="1000"/>
          </a:pPr>
          <a:r>
            <a:rPr lang="en-US" sz="1200" b="1" i="0" u="none" strike="noStrike" baseline="0">
              <a:solidFill>
                <a:srgbClr val="000000"/>
              </a:solidFill>
              <a:latin typeface="Arial"/>
              <a:cs typeface="Arial"/>
            </a:rPr>
            <a:t>Debt Ratio</a:t>
          </a:r>
        </a:p>
        <a:p>
          <a:pPr algn="just" rtl="0">
            <a:defRPr sz="1000"/>
          </a:pPr>
          <a:r>
            <a:rPr lang="en-US" sz="1200" b="0" i="0" u="none" strike="noStrike" baseline="0">
              <a:solidFill>
                <a:srgbClr val="000000"/>
              </a:solidFill>
              <a:latin typeface="Arial"/>
              <a:cs typeface="Arial"/>
            </a:rPr>
            <a:t>The debt ratio is defined by this formula:</a:t>
          </a:r>
          <a:endParaRPr lang="en-US" sz="1200" b="1" i="0" u="none" strike="noStrike" baseline="0">
            <a:solidFill>
              <a:srgbClr val="000000"/>
            </a:solidFill>
            <a:latin typeface="Arial"/>
            <a:cs typeface="Arial"/>
          </a:endParaRPr>
        </a:p>
        <a:p>
          <a:pPr algn="just" rtl="0">
            <a:defRPr sz="1000"/>
          </a:pPr>
          <a:endParaRPr lang="en-US" sz="1200" b="1" i="0" u="none" strike="noStrike" baseline="0">
            <a:solidFill>
              <a:srgbClr val="000000"/>
            </a:solidFill>
            <a:latin typeface="Arial"/>
            <a:cs typeface="Arial"/>
          </a:endParaRPr>
        </a:p>
        <a:p>
          <a:pPr algn="just" rtl="0">
            <a:defRPr sz="1000"/>
          </a:pPr>
          <a:r>
            <a:rPr lang="en-US" sz="1200" b="1" i="0" u="none" strike="noStrike" baseline="0">
              <a:solidFill>
                <a:srgbClr val="000000"/>
              </a:solidFill>
              <a:latin typeface="Arial"/>
              <a:cs typeface="Arial"/>
            </a:rPr>
            <a:t>Debt ratio = Total debt / Total assets</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It is a healthy sign when a company's debt ratio is falls, although both stockholders and potential creditors would prefer to see the rate of decline in the debt ratio more closely match the decline in return on assets. As the return on assets falls, the net income available to make payments on debt also falls. This company should probably take action to retire some of its short-term debt, and the current portion of its long-term debt, as soon as possible.</a:t>
          </a:r>
        </a:p>
        <a:p>
          <a:pPr algn="just" rtl="0">
            <a:defRPr sz="1000"/>
          </a:pPr>
          <a:endParaRPr lang="en-US" sz="1200" b="1" i="0" u="none" strike="noStrike" baseline="0">
            <a:solidFill>
              <a:srgbClr val="000000"/>
            </a:solidFill>
            <a:latin typeface="Arial"/>
            <a:cs typeface="Arial"/>
          </a:endParaRPr>
        </a:p>
        <a:p>
          <a:pPr algn="just" rtl="0">
            <a:defRPr sz="1000"/>
          </a:pPr>
          <a:endParaRPr lang="en-US" sz="1200" b="1" i="0" u="none" strike="noStrike" baseline="0">
            <a:solidFill>
              <a:srgbClr val="000000"/>
            </a:solidFill>
            <a:latin typeface="Arial"/>
            <a:cs typeface="Arial"/>
          </a:endParaRPr>
        </a:p>
      </xdr:txBody>
    </xdr:sp>
    <xdr:clientData/>
  </xdr:twoCellAnchor>
  <xdr:twoCellAnchor editAs="absolute">
    <xdr:from>
      <xdr:col>0</xdr:col>
      <xdr:colOff>0</xdr:colOff>
      <xdr:row>0</xdr:row>
      <xdr:rowOff>0</xdr:rowOff>
    </xdr:from>
    <xdr:to>
      <xdr:col>1</xdr:col>
      <xdr:colOff>47625</xdr:colOff>
      <xdr:row>1</xdr:row>
      <xdr:rowOff>47625</xdr:rowOff>
    </xdr:to>
    <xdr:sp macro="" textlink="">
      <xdr:nvSpPr>
        <xdr:cNvPr id="15363" name="Rectangle 3"/>
        <xdr:cNvSpPr>
          <a:spLocks noChangeArrowheads="1"/>
        </xdr:cNvSpPr>
      </xdr:nvSpPr>
      <xdr:spPr bwMode="auto">
        <a:xfrm>
          <a:off x="0" y="0"/>
          <a:ext cx="266700" cy="209550"/>
        </a:xfrm>
        <a:prstGeom prst="rect">
          <a:avLst/>
        </a:prstGeom>
        <a:solidFill>
          <a:srgbClr val="FFFFFF"/>
        </a:solidFill>
        <a:ln w="9525">
          <a:noFill/>
          <a:miter lim="800000"/>
          <a:headEnd/>
          <a:tailEnd/>
        </a:ln>
      </xdr:spPr>
    </xdr:sp>
    <xdr:clientData fPrintsWithSheet="0"/>
  </xdr:twoCellAnchor>
  <mc:AlternateContent xmlns:mc="http://schemas.openxmlformats.org/markup-compatibility/2006">
    <mc:Choice xmlns:a14="http://schemas.microsoft.com/office/drawing/2010/main" Requires="a14">
      <xdr:twoCellAnchor>
        <xdr:from>
          <xdr:col>6</xdr:col>
          <xdr:colOff>0</xdr:colOff>
          <xdr:row>0</xdr:row>
          <xdr:rowOff>76200</xdr:rowOff>
        </xdr:from>
        <xdr:to>
          <xdr:col>7</xdr:col>
          <xdr:colOff>523875</xdr:colOff>
          <xdr:row>1</xdr:row>
          <xdr:rowOff>95250</xdr:rowOff>
        </xdr:to>
        <xdr:sp macro="" textlink="">
          <xdr:nvSpPr>
            <xdr:cNvPr id="15362" name="Button 2" hidden="1">
              <a:extLst>
                <a:ext uri="{63B3BB69-23CF-44E3-9099-C40C66FF867C}">
                  <a14:compatExt spid="_x0000_s15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Return To Index</a:t>
              </a:r>
            </a:p>
          </xdr:txBody>
        </xdr:sp>
        <xdr:clientData fPrintsWithSheet="0"/>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1</xdr:col>
      <xdr:colOff>9525</xdr:colOff>
      <xdr:row>7</xdr:row>
      <xdr:rowOff>66675</xdr:rowOff>
    </xdr:from>
    <xdr:to>
      <xdr:col>8</xdr:col>
      <xdr:colOff>57150</xdr:colOff>
      <xdr:row>37</xdr:row>
      <xdr:rowOff>9525</xdr:rowOff>
    </xdr:to>
    <xdr:sp macro="" textlink="">
      <xdr:nvSpPr>
        <xdr:cNvPr id="16385" name="Text 1"/>
        <xdr:cNvSpPr txBox="1">
          <a:spLocks noChangeArrowheads="1"/>
        </xdr:cNvSpPr>
      </xdr:nvSpPr>
      <xdr:spPr bwMode="auto">
        <a:xfrm>
          <a:off x="228600" y="1238250"/>
          <a:ext cx="6429375" cy="4800600"/>
        </a:xfrm>
        <a:prstGeom prst="rect">
          <a:avLst/>
        </a:prstGeom>
        <a:noFill/>
        <a:ln w="9525">
          <a:noFill/>
          <a:miter lim="800000"/>
          <a:headEnd/>
          <a:tailEnd/>
        </a:ln>
      </xdr:spPr>
      <xdr:txBody>
        <a:bodyPr vertOverflow="clip" wrap="square" lIns="36576" tIns="27432" rIns="36576" bIns="0" anchor="t" upright="1"/>
        <a:lstStyle/>
        <a:p>
          <a:pPr algn="just" rtl="0">
            <a:defRPr sz="1000"/>
          </a:pPr>
          <a:r>
            <a:rPr lang="en-US" sz="1200" b="1" i="0" u="none" strike="noStrike" baseline="0">
              <a:solidFill>
                <a:srgbClr val="000000"/>
              </a:solidFill>
              <a:latin typeface="Arial"/>
              <a:cs typeface="Arial"/>
            </a:rPr>
            <a:t>Equity Ratio</a:t>
          </a: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The equity ratio is the opposite of the debt ratio. It is that portion of the company's assets financed by stockholders:</a:t>
          </a:r>
        </a:p>
        <a:p>
          <a:pPr algn="just" rtl="0">
            <a:defRPr sz="1000"/>
          </a:pPr>
          <a:endParaRPr lang="en-US" sz="1200" b="0" i="0" u="none" strike="noStrike" baseline="0">
            <a:solidFill>
              <a:srgbClr val="000000"/>
            </a:solidFill>
            <a:latin typeface="Arial"/>
            <a:cs typeface="Arial"/>
          </a:endParaRPr>
        </a:p>
        <a:p>
          <a:pPr algn="just" rtl="0">
            <a:defRPr sz="1000"/>
          </a:pPr>
          <a:r>
            <a:rPr lang="en-US" sz="1200" b="1" i="0" u="none" strike="noStrike" baseline="0">
              <a:solidFill>
                <a:srgbClr val="000000"/>
              </a:solidFill>
              <a:latin typeface="Arial"/>
              <a:cs typeface="Arial"/>
            </a:rPr>
            <a:t>Equity Ratio = Total Equity / Total assets</a:t>
          </a:r>
          <a:endParaRPr lang="en-US" sz="1200" b="0" i="0" u="none" strike="noStrike" baseline="0">
            <a:solidFill>
              <a:srgbClr val="000000"/>
            </a:solidFill>
            <a:latin typeface="Arial"/>
            <a:cs typeface="Arial"/>
          </a:endParaRP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It is usually easier to acquire assets through debt than to acquire them through equity. There are certain obvious considerations: for example, you might need to acquire investment capital from many investors; whereas you might be able to borrow the required funds from just one creditor. Less obvious is the issue of priority.</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By law, if a firm ceases operations, its creditors have the first claim on its assets to help repay the borrowed funds. Therefore, an investor's risk is somewhat higher than that of a creditor, and the effect is that stockholders tend to demand a greater return on their investment than a creditor does on its loan. The stockholder's demand for a return can take the form of dividend requirements or return on assets, each of which tend to increase the market value of their stock.</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But there is no "always" in financial planning. Because investors usually require a higher return on their investment than do creditors, it might seem that debt is the preferred method of raising funds to acquire assets. Potential creditors, though, look at ratios such as the return on assets and the debt ratio. A high debt ratio (or, conversely, a low equity ratio) means that existing creditors have supplied a large portion of the company's assets, and that there is relatively little stockholder's equity to help absorb the risk.</a:t>
          </a:r>
        </a:p>
        <a:p>
          <a:pPr algn="just" rtl="0">
            <a:defRPr sz="1000"/>
          </a:pPr>
          <a:endParaRPr lang="en-US" sz="1200" b="0" i="0" u="none" strike="noStrike" baseline="0">
            <a:solidFill>
              <a:srgbClr val="000000"/>
            </a:solidFill>
            <a:latin typeface="Arial"/>
            <a:cs typeface="Arial"/>
          </a:endParaRPr>
        </a:p>
        <a:p>
          <a:pPr algn="just" rtl="0">
            <a:defRPr sz="1000"/>
          </a:pPr>
          <a:endParaRPr lang="en-US" sz="1200" b="0" i="0" u="none" strike="noStrike" baseline="0">
            <a:solidFill>
              <a:srgbClr val="000000"/>
            </a:solidFill>
            <a:latin typeface="Arial"/>
            <a:cs typeface="Arial"/>
          </a:endParaRPr>
        </a:p>
      </xdr:txBody>
    </xdr:sp>
    <xdr:clientData/>
  </xdr:twoCellAnchor>
  <xdr:twoCellAnchor editAs="absolute">
    <xdr:from>
      <xdr:col>0</xdr:col>
      <xdr:colOff>0</xdr:colOff>
      <xdr:row>0</xdr:row>
      <xdr:rowOff>0</xdr:rowOff>
    </xdr:from>
    <xdr:to>
      <xdr:col>1</xdr:col>
      <xdr:colOff>47625</xdr:colOff>
      <xdr:row>1</xdr:row>
      <xdr:rowOff>47625</xdr:rowOff>
    </xdr:to>
    <xdr:sp macro="" textlink="">
      <xdr:nvSpPr>
        <xdr:cNvPr id="16387" name="Rectangle 3"/>
        <xdr:cNvSpPr>
          <a:spLocks noChangeArrowheads="1"/>
        </xdr:cNvSpPr>
      </xdr:nvSpPr>
      <xdr:spPr bwMode="auto">
        <a:xfrm>
          <a:off x="0" y="0"/>
          <a:ext cx="266700" cy="209550"/>
        </a:xfrm>
        <a:prstGeom prst="rect">
          <a:avLst/>
        </a:prstGeom>
        <a:solidFill>
          <a:srgbClr val="FFFFFF"/>
        </a:solidFill>
        <a:ln w="9525">
          <a:noFill/>
          <a:miter lim="800000"/>
          <a:headEnd/>
          <a:tailEnd/>
        </a:ln>
      </xdr:spPr>
    </xdr:sp>
    <xdr:clientData fPrintsWithSheet="0"/>
  </xdr:twoCellAnchor>
  <mc:AlternateContent xmlns:mc="http://schemas.openxmlformats.org/markup-compatibility/2006">
    <mc:Choice xmlns:a14="http://schemas.microsoft.com/office/drawing/2010/main" Requires="a14">
      <xdr:twoCellAnchor>
        <xdr:from>
          <xdr:col>6</xdr:col>
          <xdr:colOff>0</xdr:colOff>
          <xdr:row>0</xdr:row>
          <xdr:rowOff>76200</xdr:rowOff>
        </xdr:from>
        <xdr:to>
          <xdr:col>7</xdr:col>
          <xdr:colOff>523875</xdr:colOff>
          <xdr:row>1</xdr:row>
          <xdr:rowOff>95250</xdr:rowOff>
        </xdr:to>
        <xdr:sp macro="" textlink="">
          <xdr:nvSpPr>
            <xdr:cNvPr id="16386" name="Button 2" hidden="1">
              <a:extLst>
                <a:ext uri="{63B3BB69-23CF-44E3-9099-C40C66FF867C}">
                  <a14:compatExt spid="_x0000_s163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Return To Index</a:t>
              </a:r>
            </a:p>
          </xdr:txBody>
        </xdr:sp>
        <xdr:clientData fPrintsWithSheet="0"/>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1</xdr:col>
      <xdr:colOff>9525</xdr:colOff>
      <xdr:row>7</xdr:row>
      <xdr:rowOff>66675</xdr:rowOff>
    </xdr:from>
    <xdr:to>
      <xdr:col>8</xdr:col>
      <xdr:colOff>57150</xdr:colOff>
      <xdr:row>33</xdr:row>
      <xdr:rowOff>85725</xdr:rowOff>
    </xdr:to>
    <xdr:sp macro="" textlink="">
      <xdr:nvSpPr>
        <xdr:cNvPr id="17409" name="Text 1"/>
        <xdr:cNvSpPr txBox="1">
          <a:spLocks noChangeArrowheads="1"/>
        </xdr:cNvSpPr>
      </xdr:nvSpPr>
      <xdr:spPr bwMode="auto">
        <a:xfrm>
          <a:off x="228600" y="1238250"/>
          <a:ext cx="6429375" cy="4229100"/>
        </a:xfrm>
        <a:prstGeom prst="rect">
          <a:avLst/>
        </a:prstGeom>
        <a:noFill/>
        <a:ln w="9525">
          <a:noFill/>
          <a:miter lim="800000"/>
          <a:headEnd/>
          <a:tailEnd/>
        </a:ln>
      </xdr:spPr>
      <xdr:txBody>
        <a:bodyPr vertOverflow="clip" wrap="square" lIns="36576" tIns="27432" rIns="36576" bIns="0" anchor="t" upright="1"/>
        <a:lstStyle/>
        <a:p>
          <a:pPr algn="just" rtl="0">
            <a:defRPr sz="1000"/>
          </a:pPr>
          <a:r>
            <a:rPr lang="en-US" sz="1200" b="1" i="0" u="none" strike="noStrike" baseline="0">
              <a:solidFill>
                <a:srgbClr val="000000"/>
              </a:solidFill>
              <a:latin typeface="Arial"/>
              <a:cs typeface="Arial"/>
            </a:rPr>
            <a:t>Times interest Earned Ratio</a:t>
          </a: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One measure frequently used by creditors to evaluate the risk involved in loaning money to a firm is the Times Interest Earned ratio. This is the number of times in a given period that a company earns enough income to cover its interest payments. A ratio of 5, for example, would mean that the amount of interest payments is earned 5 times over during that period.</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The usual formula is:</a:t>
          </a:r>
        </a:p>
        <a:p>
          <a:pPr algn="just" rtl="0">
            <a:defRPr sz="1000"/>
          </a:pPr>
          <a:endParaRPr lang="en-US" sz="1200" b="0" i="0" u="none" strike="noStrike" baseline="0">
            <a:solidFill>
              <a:srgbClr val="000000"/>
            </a:solidFill>
            <a:latin typeface="Arial"/>
            <a:cs typeface="Arial"/>
          </a:endParaRPr>
        </a:p>
        <a:p>
          <a:pPr algn="just" rtl="0">
            <a:defRPr sz="1000"/>
          </a:pPr>
          <a:r>
            <a:rPr lang="en-US" sz="1200" b="1" i="0" u="none" strike="noStrike" baseline="0">
              <a:solidFill>
                <a:srgbClr val="000000"/>
              </a:solidFill>
              <a:latin typeface="Arial"/>
              <a:cs typeface="Arial"/>
            </a:rPr>
            <a:t>Times Interest Earned = *EBIT / Total Interest Payments</a:t>
          </a:r>
          <a:endParaRPr lang="en-US" sz="1200" b="0" i="0" u="none" strike="noStrike" baseline="0">
            <a:solidFill>
              <a:srgbClr val="000000"/>
            </a:solidFill>
            <a:latin typeface="Arial"/>
            <a:cs typeface="Arial"/>
          </a:endParaRP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*EBIT stands for Earnings Before Interest and Taxes.</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The Times Interest Earned ratio, in reality, seldom exceeds 10. A value of 44.1 is very high, although certainly not unheard of during a particularly good quarter. A value of 5.1 would usually be considered strong but within the normal range.</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Notice that this is a measure of how deeply interest charges cut into a company's income. A ratio of 1, for example, would mean that the company earns enough income (after covering such costs as operating expenses and costs of sales) to cover only its interest charges. There would be no income remaining to pay income taxes (of course, in this case it's likely that there would be no income tax liability), to meet dividend requirements or to retain earnings for future investments.</a:t>
          </a:r>
        </a:p>
        <a:p>
          <a:pPr algn="just" rtl="0">
            <a:defRPr sz="1000"/>
          </a:pPr>
          <a:endParaRPr lang="en-US" sz="1200" b="0" i="0" u="none" strike="noStrike" baseline="0">
            <a:solidFill>
              <a:srgbClr val="000000"/>
            </a:solidFill>
            <a:latin typeface="Arial"/>
            <a:cs typeface="Arial"/>
          </a:endParaRPr>
        </a:p>
      </xdr:txBody>
    </xdr:sp>
    <xdr:clientData/>
  </xdr:twoCellAnchor>
  <xdr:twoCellAnchor editAs="absolute">
    <xdr:from>
      <xdr:col>0</xdr:col>
      <xdr:colOff>0</xdr:colOff>
      <xdr:row>0</xdr:row>
      <xdr:rowOff>0</xdr:rowOff>
    </xdr:from>
    <xdr:to>
      <xdr:col>1</xdr:col>
      <xdr:colOff>47625</xdr:colOff>
      <xdr:row>1</xdr:row>
      <xdr:rowOff>47625</xdr:rowOff>
    </xdr:to>
    <xdr:sp macro="" textlink="">
      <xdr:nvSpPr>
        <xdr:cNvPr id="17411" name="Rectangle 3"/>
        <xdr:cNvSpPr>
          <a:spLocks noChangeArrowheads="1"/>
        </xdr:cNvSpPr>
      </xdr:nvSpPr>
      <xdr:spPr bwMode="auto">
        <a:xfrm>
          <a:off x="0" y="0"/>
          <a:ext cx="266700" cy="209550"/>
        </a:xfrm>
        <a:prstGeom prst="rect">
          <a:avLst/>
        </a:prstGeom>
        <a:solidFill>
          <a:srgbClr val="FFFFFF"/>
        </a:solidFill>
        <a:ln w="9525">
          <a:noFill/>
          <a:miter lim="800000"/>
          <a:headEnd/>
          <a:tailEnd/>
        </a:ln>
      </xdr:spPr>
    </xdr:sp>
    <xdr:clientData fPrintsWithSheet="0"/>
  </xdr:twoCellAnchor>
  <mc:AlternateContent xmlns:mc="http://schemas.openxmlformats.org/markup-compatibility/2006">
    <mc:Choice xmlns:a14="http://schemas.microsoft.com/office/drawing/2010/main" Requires="a14">
      <xdr:twoCellAnchor>
        <xdr:from>
          <xdr:col>6</xdr:col>
          <xdr:colOff>0</xdr:colOff>
          <xdr:row>0</xdr:row>
          <xdr:rowOff>76200</xdr:rowOff>
        </xdr:from>
        <xdr:to>
          <xdr:col>7</xdr:col>
          <xdr:colOff>523875</xdr:colOff>
          <xdr:row>1</xdr:row>
          <xdr:rowOff>95250</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Return To Index</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1</xdr:row>
      <xdr:rowOff>142875</xdr:rowOff>
    </xdr:to>
    <xdr:sp macro="" textlink="">
      <xdr:nvSpPr>
        <xdr:cNvPr id="2051" name="Rectangle 3"/>
        <xdr:cNvSpPr>
          <a:spLocks noChangeArrowheads="1"/>
        </xdr:cNvSpPr>
      </xdr:nvSpPr>
      <xdr:spPr bwMode="auto">
        <a:xfrm>
          <a:off x="0" y="0"/>
          <a:ext cx="304800" cy="266700"/>
        </a:xfrm>
        <a:prstGeom prst="rect">
          <a:avLst/>
        </a:prstGeom>
        <a:solidFill>
          <a:srgbClr val="000000"/>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6</xdr:col>
          <xdr:colOff>266700</xdr:colOff>
          <xdr:row>16</xdr:row>
          <xdr:rowOff>114300</xdr:rowOff>
        </xdr:from>
        <xdr:to>
          <xdr:col>8</xdr:col>
          <xdr:colOff>295275</xdr:colOff>
          <xdr:row>17</xdr:row>
          <xdr:rowOff>133350</xdr:rowOff>
        </xdr:to>
        <xdr:sp macro="" textlink="">
          <xdr:nvSpPr>
            <xdr:cNvPr id="2049" name="Button 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Click Here For The Index</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371475</xdr:colOff>
      <xdr:row>2</xdr:row>
      <xdr:rowOff>28575</xdr:rowOff>
    </xdr:from>
    <xdr:to>
      <xdr:col>11</xdr:col>
      <xdr:colOff>142875</xdr:colOff>
      <xdr:row>108</xdr:row>
      <xdr:rowOff>133350</xdr:rowOff>
    </xdr:to>
    <xdr:sp macro="" textlink="">
      <xdr:nvSpPr>
        <xdr:cNvPr id="3073" name="Text 1"/>
        <xdr:cNvSpPr txBox="1">
          <a:spLocks noChangeArrowheads="1"/>
        </xdr:cNvSpPr>
      </xdr:nvSpPr>
      <xdr:spPr bwMode="auto">
        <a:xfrm>
          <a:off x="1285875" y="352425"/>
          <a:ext cx="6543675" cy="17268825"/>
        </a:xfrm>
        <a:prstGeom prst="rect">
          <a:avLst/>
        </a:prstGeom>
        <a:solidFill>
          <a:srgbClr val="FFFFFF"/>
        </a:solidFill>
        <a:ln w="25400">
          <a:solidFill>
            <a:srgbClr val="C0C0C0"/>
          </a:solidFill>
          <a:miter lim="800000"/>
          <a:headEnd/>
          <a:tailEnd/>
        </a:ln>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                                                             </a:t>
          </a:r>
          <a:r>
            <a:rPr lang="en-US" sz="1400" b="1" i="0" u="none" strike="noStrike" baseline="0">
              <a:solidFill>
                <a:srgbClr val="000000"/>
              </a:solidFill>
              <a:latin typeface="Arial"/>
              <a:cs typeface="Arial"/>
            </a:rPr>
            <a:t>Ratios Introduction</a:t>
          </a: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This workbook produces 12 important financial ratios. These ratios are usually thought of as belonging to four basic categories: profitability ratios, liquidity ratios, activity ratios, and leverage ratios:</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 </a:t>
          </a:r>
          <a:r>
            <a:rPr lang="en-US" sz="1200" b="1" i="0" u="none" strike="noStrike" baseline="0">
              <a:solidFill>
                <a:srgbClr val="000000"/>
              </a:solidFill>
              <a:latin typeface="Arial"/>
              <a:cs typeface="Arial"/>
            </a:rPr>
            <a:t>Category                     Ratio</a:t>
          </a: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 Profitability ratios        Earnings Per Share</a:t>
          </a:r>
        </a:p>
        <a:p>
          <a:pPr algn="l" rtl="0">
            <a:defRPr sz="1000"/>
          </a:pPr>
          <a:r>
            <a:rPr lang="en-US" sz="1200" b="0" i="0" u="none" strike="noStrike" baseline="0">
              <a:solidFill>
                <a:srgbClr val="000000"/>
              </a:solidFill>
              <a:latin typeface="Arial"/>
              <a:cs typeface="Arial"/>
            </a:rPr>
            <a:t>                                       Gross Profit Margin</a:t>
          </a:r>
        </a:p>
        <a:p>
          <a:pPr algn="l" rtl="0">
            <a:defRPr sz="1000"/>
          </a:pPr>
          <a:r>
            <a:rPr lang="en-US" sz="1200" b="0" i="0" u="none" strike="noStrike" baseline="0">
              <a:solidFill>
                <a:srgbClr val="000000"/>
              </a:solidFill>
              <a:latin typeface="Arial"/>
              <a:cs typeface="Arial"/>
            </a:rPr>
            <a:t>                                       Net Profit Margin</a:t>
          </a:r>
        </a:p>
        <a:p>
          <a:pPr algn="l" rtl="0">
            <a:defRPr sz="1000"/>
          </a:pPr>
          <a:r>
            <a:rPr lang="en-US" sz="1200" b="0" i="0" u="none" strike="noStrike" baseline="0">
              <a:solidFill>
                <a:srgbClr val="000000"/>
              </a:solidFill>
              <a:latin typeface="Arial"/>
              <a:cs typeface="Arial"/>
            </a:rPr>
            <a:t>                                       Return on Assets</a:t>
          </a:r>
        </a:p>
        <a:p>
          <a:pPr algn="l" rtl="0">
            <a:defRPr sz="1000"/>
          </a:pPr>
          <a:r>
            <a:rPr lang="en-US" sz="1200" b="0" i="0" u="none" strike="noStrike" baseline="0">
              <a:solidFill>
                <a:srgbClr val="000000"/>
              </a:solidFill>
              <a:latin typeface="Arial"/>
              <a:cs typeface="Arial"/>
            </a:rPr>
            <a:t>                                       Return on Equity</a:t>
          </a:r>
        </a:p>
        <a:p>
          <a:pPr algn="l" rtl="0">
            <a:defRPr sz="1000"/>
          </a:pPr>
          <a:r>
            <a:rPr lang="en-US" sz="1200" b="0" i="0" u="none" strike="noStrike" baseline="0">
              <a:solidFill>
                <a:srgbClr val="000000"/>
              </a:solidFill>
              <a:latin typeface="Arial"/>
              <a:cs typeface="Arial"/>
            </a:rPr>
            <a:t> Liquidity ratios             Current Ratio</a:t>
          </a:r>
        </a:p>
        <a:p>
          <a:pPr algn="l" rtl="0">
            <a:defRPr sz="1000"/>
          </a:pPr>
          <a:r>
            <a:rPr lang="en-US" sz="1200" b="0" i="0" u="none" strike="noStrike" baseline="0">
              <a:solidFill>
                <a:srgbClr val="000000"/>
              </a:solidFill>
              <a:latin typeface="Arial"/>
              <a:cs typeface="Arial"/>
            </a:rPr>
            <a:t>                                       Quick Ratio</a:t>
          </a:r>
        </a:p>
        <a:p>
          <a:pPr algn="l" rtl="0">
            <a:defRPr sz="1000"/>
          </a:pPr>
          <a:r>
            <a:rPr lang="en-US" sz="1200" b="0" i="0" u="none" strike="noStrike" baseline="0">
              <a:solidFill>
                <a:srgbClr val="000000"/>
              </a:solidFill>
              <a:latin typeface="Arial"/>
              <a:cs typeface="Arial"/>
            </a:rPr>
            <a:t> Activity ratios               Average Collection Period</a:t>
          </a:r>
        </a:p>
        <a:p>
          <a:pPr algn="l" rtl="0">
            <a:defRPr sz="1000"/>
          </a:pPr>
          <a:r>
            <a:rPr lang="en-US" sz="1200" b="0" i="0" u="none" strike="noStrike" baseline="0">
              <a:solidFill>
                <a:srgbClr val="000000"/>
              </a:solidFill>
              <a:latin typeface="Arial"/>
              <a:cs typeface="Arial"/>
            </a:rPr>
            <a:t>                                       Inventory Turnover</a:t>
          </a:r>
        </a:p>
        <a:p>
          <a:pPr algn="l" rtl="0">
            <a:defRPr sz="1000"/>
          </a:pPr>
          <a:r>
            <a:rPr lang="en-US" sz="1200" b="0" i="0" u="none" strike="noStrike" baseline="0">
              <a:solidFill>
                <a:srgbClr val="000000"/>
              </a:solidFill>
              <a:latin typeface="Arial"/>
              <a:cs typeface="Arial"/>
            </a:rPr>
            <a:t> Leverage ratios           Debt Ratio</a:t>
          </a:r>
        </a:p>
        <a:p>
          <a:pPr algn="l" rtl="0">
            <a:defRPr sz="1000"/>
          </a:pPr>
          <a:r>
            <a:rPr lang="en-US" sz="1200" b="0" i="0" u="none" strike="noStrike" baseline="0">
              <a:solidFill>
                <a:srgbClr val="000000"/>
              </a:solidFill>
              <a:latin typeface="Arial"/>
              <a:cs typeface="Arial"/>
            </a:rPr>
            <a:t>                                       Equity Ratio</a:t>
          </a:r>
        </a:p>
        <a:p>
          <a:pPr algn="l" rtl="0">
            <a:defRPr sz="1000"/>
          </a:pPr>
          <a:r>
            <a:rPr lang="en-US" sz="1200" b="0" i="0" u="none" strike="noStrike" baseline="0">
              <a:solidFill>
                <a:srgbClr val="000000"/>
              </a:solidFill>
              <a:latin typeface="Arial"/>
              <a:cs typeface="Arial"/>
            </a:rPr>
            <a:t>                                       Times Interest Earned</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This is by no means an exhaustive list of the ratios that have been developed to help analyze a company's financial position and the way that it conducts business. It is, however, representative.</a:t>
          </a:r>
        </a:p>
        <a:p>
          <a:pPr algn="l" rtl="0">
            <a:defRPr sz="1000"/>
          </a:pPr>
          <a:endParaRPr lang="en-US" sz="1200" b="0"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Analyzing Profitability Ratios</a:t>
          </a: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If you are considering investing money in a company, its profitability is a major concern. If the company intends to pay dividends to its stockholders, those dividends must come out of its profits. If the company hopes to increase its worth in the marketplace by enhancing or expanding its product line, then an important source of capital to make improvements is its profit margin. There are several different, but related, means of evaluating a company's profitability.</a:t>
          </a:r>
        </a:p>
        <a:p>
          <a:pPr algn="l" rtl="0">
            <a:defRPr sz="1000"/>
          </a:pPr>
          <a:endParaRPr lang="en-US" sz="1200" b="0"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Analyzing Liquidity Ratios</a:t>
          </a: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The issue of liquidity, as you might expect, concerns creditors. Liquidity is a company's ability to meet its debts as they come due. A company may have considerable total assets, but if those assets are difficult to convert to cash it is possible that the company might be unable to pay its creditors in a timely fashion. Creditors want their loans to be paid in the medium of cash, not in a medium such as inventory or factory equipment.</a:t>
          </a:r>
        </a:p>
        <a:p>
          <a:pPr algn="l" rtl="0">
            <a:defRPr sz="1000"/>
          </a:pPr>
          <a:endParaRPr lang="en-US" sz="1200" b="0"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Analyzing Activity Ratios</a:t>
          </a: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There are various ratios that can give you insight into how well a company manages its operating and sales activities. One primary goal-perhaps, the primary goal-of these activities is to produce income through effective use of its resources. Two ways to measure this effectiveness are the Average Collection Period and the Inventory Turnover rate.</a:t>
          </a:r>
        </a:p>
        <a:p>
          <a:pPr algn="l" rtl="0">
            <a:defRPr sz="1000"/>
          </a:pPr>
          <a:endParaRPr lang="en-US" sz="1200" b="0"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Analyzing Leverage Ratios</a:t>
          </a: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The term "leverage" means the purchase of assets with borrowed money. Suppose that your company retails office supplies. When you receive an order for business cards, you pay one of your suppliers 50 percent of the revenue to print them for you. This is a variable cost: the more you sell, the greater your cost.</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But if you purchase the necessary printing equipment, you could make the business cards yourself. So doing would turn a variable cost into a fixed cost: no matter how many cards you sell, the cost of printing them is fixed at however much you paid for the printing equipment. The more cards you sell, the greater your profit margin. This effect is termed operating leverage.</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If you borrow money to acquire the printing equipment, you are using another type of leverage, termed financial leverage. The cost is still fixed at however much money you must pay, at regular intervals, to retire the loan. Again, the more cards you sell, the greater your profit margin. But if you do not sell enough cards to cover the loan payment, you could lose money. In that case, it might be difficult to find funds either to make the loan payments or to cover your other expenses. Your credit rating might fall, making it more costly for you to borrow other money.</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Leverage is a financial tool that accelerates changes in income, both positive and negative. A company's creditors and investors are interested in how much leverage has been used to acquire assets. From the standpoint of creditors, a high degree of leverage represents risk because the company might not be able to repay a loan. From the investors' standpoint, if the return on assets is less than the cost of borrowing money to acquire assets, then the investment is unattractive. The investor could obtain a better return in different ways-one way would be to loan funds rather than to invest them in the company.</a:t>
          </a:r>
        </a:p>
        <a:p>
          <a:pPr algn="l" rtl="0">
            <a:defRPr sz="1000"/>
          </a:pPr>
          <a:endParaRPr lang="en-US" sz="1200" b="0" i="0" u="none" strike="noStrike" baseline="0">
            <a:solidFill>
              <a:srgbClr val="000000"/>
            </a:solidFill>
            <a:latin typeface="Arial"/>
            <a:cs typeface="Arial"/>
          </a:endParaRPr>
        </a:p>
        <a:p>
          <a:pPr algn="l" rtl="0">
            <a:defRPr sz="1000"/>
          </a:pPr>
          <a:r>
            <a:rPr lang="en-US" sz="1200" b="1" i="0" u="none" strike="noStrike" baseline="0">
              <a:solidFill>
                <a:srgbClr val="000000"/>
              </a:solidFill>
              <a:latin typeface="Arial"/>
              <a:cs typeface="Arial"/>
            </a:rPr>
            <a:t>Summary</a:t>
          </a: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This workbook has some of the financial ratios that are important to understanding how, and how well, a company conducts its business. There are variations on virtually every ratio discussed here, and there are ratios that were not covered at all, but their principal forms follow the formulas illustrated.</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Only occasionally can you calculate one of these indicators and gain immediate insight into a business operation. More frequently, it is necessary to know the sort of business that a company conducts, because the marketplace imposes different demands on different lines of business. Furthermore, you can usually understand one ratio by considering it in the context of another ratio (the debt ratio and the return on assets is a good example of one ratio providing the context for another).</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Keep in mind that it's important to evaluate a financial ratio in terms of its trend over time, of a standard such as an industry average, and in light of other ratios that describe the company's operations and financial structure.</a:t>
          </a:r>
        </a:p>
        <a:p>
          <a:pPr algn="l" rtl="0">
            <a:defRPr sz="1000"/>
          </a:pP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xdr:txBody>
    </xdr:sp>
    <xdr:clientData/>
  </xdr:twoCellAnchor>
  <xdr:twoCellAnchor>
    <xdr:from>
      <xdr:col>0</xdr:col>
      <xdr:colOff>0</xdr:colOff>
      <xdr:row>0</xdr:row>
      <xdr:rowOff>0</xdr:rowOff>
    </xdr:from>
    <xdr:to>
      <xdr:col>1</xdr:col>
      <xdr:colOff>142875</xdr:colOff>
      <xdr:row>1</xdr:row>
      <xdr:rowOff>104775</xdr:rowOff>
    </xdr:to>
    <xdr:sp macro="" textlink="">
      <xdr:nvSpPr>
        <xdr:cNvPr id="3075" name="Rectangle 3"/>
        <xdr:cNvSpPr>
          <a:spLocks noChangeArrowheads="1"/>
        </xdr:cNvSpPr>
      </xdr:nvSpPr>
      <xdr:spPr bwMode="auto">
        <a:xfrm>
          <a:off x="0" y="0"/>
          <a:ext cx="304800" cy="266700"/>
        </a:xfrm>
        <a:prstGeom prst="rect">
          <a:avLst/>
        </a:prstGeom>
        <a:solidFill>
          <a:srgbClr val="FFFFFF"/>
        </a:solidFill>
        <a:ln w="9525">
          <a:no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2</xdr:col>
          <xdr:colOff>361950</xdr:colOff>
          <xdr:row>0</xdr:row>
          <xdr:rowOff>114300</xdr:rowOff>
        </xdr:from>
        <xdr:to>
          <xdr:col>4</xdr:col>
          <xdr:colOff>133350</xdr:colOff>
          <xdr:row>1</xdr:row>
          <xdr:rowOff>133350</xdr:rowOff>
        </xdr:to>
        <xdr:sp macro="" textlink="">
          <xdr:nvSpPr>
            <xdr:cNvPr id="3074" name="Button 2" hidden="1">
              <a:extLst>
                <a:ext uri="{63B3BB69-23CF-44E3-9099-C40C66FF867C}">
                  <a14:compatExt spid="_x0000_s3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Return To Index</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609600</xdr:colOff>
      <xdr:row>7</xdr:row>
      <xdr:rowOff>9525</xdr:rowOff>
    </xdr:from>
    <xdr:to>
      <xdr:col>13</xdr:col>
      <xdr:colOff>0</xdr:colOff>
      <xdr:row>9</xdr:row>
      <xdr:rowOff>133350</xdr:rowOff>
    </xdr:to>
    <xdr:sp macro="" textlink="">
      <xdr:nvSpPr>
        <xdr:cNvPr id="4104" name="LBL"/>
        <xdr:cNvSpPr txBox="1">
          <a:spLocks noChangeArrowheads="1"/>
        </xdr:cNvSpPr>
      </xdr:nvSpPr>
      <xdr:spPr bwMode="auto">
        <a:xfrm>
          <a:off x="4191000" y="1000125"/>
          <a:ext cx="3495675" cy="333375"/>
        </a:xfrm>
        <a:prstGeom prst="rect">
          <a:avLst/>
        </a:prstGeom>
        <a:solidFill>
          <a:srgbClr val="FFFFFF"/>
        </a:solidFill>
        <a:ln w="1">
          <a:noFill/>
          <a:miter lim="800000"/>
          <a:headEnd/>
          <a:tailEnd/>
        </a:ln>
      </xdr:spPr>
      <xdr:txBody>
        <a:bodyPr vertOverflow="clip" wrap="square" lIns="36576" tIns="36576" rIns="36576" bIns="36576" anchor="ctr" upright="1"/>
        <a:lstStyle/>
        <a:p>
          <a:pPr algn="ctr" rtl="0">
            <a:defRPr sz="1000"/>
          </a:pPr>
          <a:r>
            <a:rPr lang="en-US" sz="1800" b="1" i="1" u="none" strike="noStrike" baseline="0">
              <a:solidFill>
                <a:srgbClr val="000000"/>
              </a:solidFill>
              <a:latin typeface="Times New Roman"/>
              <a:cs typeface="Times New Roman"/>
            </a:rPr>
            <a:t>ANNUAL INCOME STATEMENT</a:t>
          </a:r>
        </a:p>
      </xdr:txBody>
    </xdr:sp>
    <xdr:clientData/>
  </xdr:twoCellAnchor>
  <xdr:twoCellAnchor>
    <xdr:from>
      <xdr:col>3</xdr:col>
      <xdr:colOff>171450</xdr:colOff>
      <xdr:row>2</xdr:row>
      <xdr:rowOff>57150</xdr:rowOff>
    </xdr:from>
    <xdr:to>
      <xdr:col>8</xdr:col>
      <xdr:colOff>238125</xdr:colOff>
      <xdr:row>7</xdr:row>
      <xdr:rowOff>85725</xdr:rowOff>
    </xdr:to>
    <xdr:sp macro="" textlink="" fLocksText="0">
      <xdr:nvSpPr>
        <xdr:cNvPr id="4107" name="LT"/>
        <xdr:cNvSpPr txBox="1">
          <a:spLocks noChangeArrowheads="1"/>
        </xdr:cNvSpPr>
      </xdr:nvSpPr>
      <xdr:spPr bwMode="auto">
        <a:xfrm>
          <a:off x="1409700" y="238125"/>
          <a:ext cx="2409825" cy="838200"/>
        </a:xfrm>
        <a:prstGeom prst="rect">
          <a:avLst/>
        </a:prstGeom>
        <a:solidFill>
          <a:srgbClr val="FFFFFF"/>
        </a:solidFill>
        <a:ln w="1">
          <a:noFill/>
          <a:miter lim="800000"/>
          <a:headEnd/>
          <a:tailEnd/>
        </a:ln>
      </xdr:spPr>
      <xdr:txBody>
        <a:bodyPr vertOverflow="clip" wrap="square" lIns="45720" tIns="36576" rIns="0" bIns="0" anchor="t" upright="1"/>
        <a:lstStyle/>
        <a:p>
          <a:pPr algn="l" rtl="0">
            <a:defRPr sz="1000"/>
          </a:pPr>
          <a:r>
            <a:rPr lang="en-US" sz="2000" b="0" i="0" u="none" strike="noStrike" baseline="0">
              <a:solidFill>
                <a:srgbClr val="000000"/>
              </a:solidFill>
              <a:latin typeface="Arial"/>
              <a:cs typeface="Arial"/>
            </a:rPr>
            <a:t>COMPANY NAME</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Company Address</a:t>
          </a:r>
        </a:p>
        <a:p>
          <a:pPr algn="l" rtl="0">
            <a:defRPr sz="1000"/>
          </a:pPr>
          <a:r>
            <a:rPr lang="en-US" sz="1000" b="0" i="0" u="none" strike="noStrike" baseline="0">
              <a:solidFill>
                <a:srgbClr val="000000"/>
              </a:solidFill>
              <a:latin typeface="Arial"/>
              <a:cs typeface="Arial"/>
            </a:rPr>
            <a:t>City, State  ZIP Code</a:t>
          </a:r>
        </a:p>
        <a:p>
          <a:pPr algn="l" rtl="0">
            <a:defRPr sz="1000"/>
          </a:pPr>
          <a:r>
            <a:rPr lang="en-US" sz="1000" b="0" i="0" u="none" strike="noStrike" baseline="0">
              <a:solidFill>
                <a:srgbClr val="000000"/>
              </a:solidFill>
              <a:latin typeface="Arial"/>
              <a:cs typeface="Arial"/>
            </a:rPr>
            <a:t>Phone Number fax Fax Number</a:t>
          </a:r>
        </a:p>
      </xdr:txBody>
    </xdr:sp>
    <xdr:clientData fLocksWithSheet="0"/>
  </xdr:twoCellAnchor>
  <xdr:twoCellAnchor>
    <xdr:from>
      <xdr:col>0</xdr:col>
      <xdr:colOff>0</xdr:colOff>
      <xdr:row>0</xdr:row>
      <xdr:rowOff>0</xdr:rowOff>
    </xdr:from>
    <xdr:to>
      <xdr:col>1</xdr:col>
      <xdr:colOff>219075</xdr:colOff>
      <xdr:row>2</xdr:row>
      <xdr:rowOff>85725</xdr:rowOff>
    </xdr:to>
    <xdr:sp macro="" textlink="">
      <xdr:nvSpPr>
        <xdr:cNvPr id="4113" name="Rectangle 17"/>
        <xdr:cNvSpPr>
          <a:spLocks noChangeArrowheads="1"/>
        </xdr:cNvSpPr>
      </xdr:nvSpPr>
      <xdr:spPr bwMode="auto">
        <a:xfrm>
          <a:off x="0" y="0"/>
          <a:ext cx="304800" cy="266700"/>
        </a:xfrm>
        <a:prstGeom prst="rect">
          <a:avLst/>
        </a:prstGeom>
        <a:solidFill>
          <a:srgbClr val="000000"/>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xdr:from>
          <xdr:col>11</xdr:col>
          <xdr:colOff>533400</xdr:colOff>
          <xdr:row>2</xdr:row>
          <xdr:rowOff>152400</xdr:rowOff>
        </xdr:from>
        <xdr:to>
          <xdr:col>13</xdr:col>
          <xdr:colOff>133350</xdr:colOff>
          <xdr:row>4</xdr:row>
          <xdr:rowOff>9525</xdr:rowOff>
        </xdr:to>
        <xdr:sp macro="" textlink="">
          <xdr:nvSpPr>
            <xdr:cNvPr id="4110" name="Button 14" hidden="1">
              <a:extLst>
                <a:ext uri="{63B3BB69-23CF-44E3-9099-C40C66FF867C}">
                  <a14:compatExt spid="_x0000_s41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Return To Index</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8</xdr:col>
      <xdr:colOff>581025</xdr:colOff>
      <xdr:row>6</xdr:row>
      <xdr:rowOff>104775</xdr:rowOff>
    </xdr:from>
    <xdr:to>
      <xdr:col>12</xdr:col>
      <xdr:colOff>657225</xdr:colOff>
      <xdr:row>10</xdr:row>
      <xdr:rowOff>19050</xdr:rowOff>
    </xdr:to>
    <xdr:sp macro="" textlink="">
      <xdr:nvSpPr>
        <xdr:cNvPr id="5132" name="LBL"/>
        <xdr:cNvSpPr txBox="1">
          <a:spLocks noChangeArrowheads="1"/>
        </xdr:cNvSpPr>
      </xdr:nvSpPr>
      <xdr:spPr bwMode="auto">
        <a:xfrm>
          <a:off x="4238625" y="933450"/>
          <a:ext cx="3314700" cy="447675"/>
        </a:xfrm>
        <a:prstGeom prst="rect">
          <a:avLst/>
        </a:prstGeom>
        <a:solidFill>
          <a:srgbClr val="FFFFFF"/>
        </a:solidFill>
        <a:ln w="1">
          <a:noFill/>
          <a:miter lim="800000"/>
          <a:headEnd/>
          <a:tailEnd/>
        </a:ln>
      </xdr:spPr>
      <xdr:txBody>
        <a:bodyPr vertOverflow="clip" wrap="square" lIns="36576" tIns="36576" rIns="36576" bIns="36576" anchor="ctr" upright="1"/>
        <a:lstStyle/>
        <a:p>
          <a:pPr algn="ctr" rtl="0">
            <a:defRPr sz="1000"/>
          </a:pPr>
          <a:r>
            <a:rPr lang="en-US" sz="1800" b="1" i="1" u="none" strike="noStrike" baseline="0">
              <a:solidFill>
                <a:srgbClr val="000000"/>
              </a:solidFill>
              <a:latin typeface="Times New Roman"/>
              <a:cs typeface="Times New Roman"/>
            </a:rPr>
            <a:t>ANNUAL BALANCE SHEET</a:t>
          </a:r>
        </a:p>
      </xdr:txBody>
    </xdr:sp>
    <xdr:clientData/>
  </xdr:twoCellAnchor>
  <xdr:twoCellAnchor>
    <xdr:from>
      <xdr:col>3</xdr:col>
      <xdr:colOff>161925</xdr:colOff>
      <xdr:row>2</xdr:row>
      <xdr:rowOff>66675</xdr:rowOff>
    </xdr:from>
    <xdr:to>
      <xdr:col>8</xdr:col>
      <xdr:colOff>295275</xdr:colOff>
      <xdr:row>7</xdr:row>
      <xdr:rowOff>123825</xdr:rowOff>
    </xdr:to>
    <xdr:sp macro="" textlink="" fLocksText="0">
      <xdr:nvSpPr>
        <xdr:cNvPr id="5136" name="LT"/>
        <xdr:cNvSpPr txBox="1">
          <a:spLocks noChangeArrowheads="1"/>
        </xdr:cNvSpPr>
      </xdr:nvSpPr>
      <xdr:spPr bwMode="auto">
        <a:xfrm>
          <a:off x="1419225" y="247650"/>
          <a:ext cx="2533650" cy="866775"/>
        </a:xfrm>
        <a:prstGeom prst="rect">
          <a:avLst/>
        </a:prstGeom>
        <a:solidFill>
          <a:srgbClr val="FFFFFF"/>
        </a:solidFill>
        <a:ln w="1">
          <a:noFill/>
          <a:miter lim="800000"/>
          <a:headEnd/>
          <a:tailEnd/>
        </a:ln>
      </xdr:spPr>
      <xdr:txBody>
        <a:bodyPr vertOverflow="clip" wrap="square" lIns="45720" tIns="36576" rIns="0" bIns="0" anchor="t" upright="1"/>
        <a:lstStyle/>
        <a:p>
          <a:pPr algn="l" rtl="0">
            <a:defRPr sz="1000"/>
          </a:pPr>
          <a:r>
            <a:rPr lang="en-US" sz="2000" b="0" i="0" u="none" strike="noStrike" baseline="0">
              <a:solidFill>
                <a:srgbClr val="000000"/>
              </a:solidFill>
              <a:latin typeface="Arial"/>
              <a:cs typeface="Arial"/>
            </a:rPr>
            <a:t>COMPANY NAME</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Company Address</a:t>
          </a:r>
        </a:p>
        <a:p>
          <a:pPr algn="l" rtl="0">
            <a:defRPr sz="1000"/>
          </a:pPr>
          <a:r>
            <a:rPr lang="en-US" sz="1000" b="0" i="0" u="none" strike="noStrike" baseline="0">
              <a:solidFill>
                <a:srgbClr val="000000"/>
              </a:solidFill>
              <a:latin typeface="Arial"/>
              <a:cs typeface="Arial"/>
            </a:rPr>
            <a:t>City, State  ZIP Code</a:t>
          </a:r>
        </a:p>
        <a:p>
          <a:pPr algn="l" rtl="0">
            <a:defRPr sz="1000"/>
          </a:pPr>
          <a:r>
            <a:rPr lang="en-US" sz="1000" b="0" i="0" u="none" strike="noStrike" baseline="0">
              <a:solidFill>
                <a:srgbClr val="000000"/>
              </a:solidFill>
              <a:latin typeface="Arial"/>
              <a:cs typeface="Arial"/>
            </a:rPr>
            <a:t>Phone Number fax Fax Number</a:t>
          </a:r>
        </a:p>
      </xdr:txBody>
    </xdr:sp>
    <xdr:clientData fLocksWithSheet="0"/>
  </xdr:twoCellAnchor>
  <xdr:twoCellAnchor>
    <xdr:from>
      <xdr:col>0</xdr:col>
      <xdr:colOff>0</xdr:colOff>
      <xdr:row>0</xdr:row>
      <xdr:rowOff>0</xdr:rowOff>
    </xdr:from>
    <xdr:to>
      <xdr:col>1</xdr:col>
      <xdr:colOff>200025</xdr:colOff>
      <xdr:row>2</xdr:row>
      <xdr:rowOff>85725</xdr:rowOff>
    </xdr:to>
    <xdr:sp macro="" textlink="">
      <xdr:nvSpPr>
        <xdr:cNvPr id="5142" name="Rectangle 22"/>
        <xdr:cNvSpPr>
          <a:spLocks noChangeArrowheads="1"/>
        </xdr:cNvSpPr>
      </xdr:nvSpPr>
      <xdr:spPr bwMode="auto">
        <a:xfrm>
          <a:off x="0" y="0"/>
          <a:ext cx="304800" cy="266700"/>
        </a:xfrm>
        <a:prstGeom prst="rect">
          <a:avLst/>
        </a:prstGeom>
        <a:solidFill>
          <a:srgbClr val="000000"/>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xdr:from>
          <xdr:col>11</xdr:col>
          <xdr:colOff>523875</xdr:colOff>
          <xdr:row>2</xdr:row>
          <xdr:rowOff>133350</xdr:rowOff>
        </xdr:from>
        <xdr:to>
          <xdr:col>14</xdr:col>
          <xdr:colOff>9525</xdr:colOff>
          <xdr:row>3</xdr:row>
          <xdr:rowOff>152400</xdr:rowOff>
        </xdr:to>
        <xdr:sp macro="" textlink="">
          <xdr:nvSpPr>
            <xdr:cNvPr id="5139" name="Button 19" hidden="1">
              <a:extLst>
                <a:ext uri="{63B3BB69-23CF-44E3-9099-C40C66FF867C}">
                  <a14:compatExt spid="_x0000_s51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Return To Index</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9525</xdr:colOff>
      <xdr:row>7</xdr:row>
      <xdr:rowOff>142875</xdr:rowOff>
    </xdr:from>
    <xdr:to>
      <xdr:col>8</xdr:col>
      <xdr:colOff>57150</xdr:colOff>
      <xdr:row>54</xdr:row>
      <xdr:rowOff>114300</xdr:rowOff>
    </xdr:to>
    <xdr:sp macro="" textlink="">
      <xdr:nvSpPr>
        <xdr:cNvPr id="6145" name="Text 1"/>
        <xdr:cNvSpPr txBox="1">
          <a:spLocks noChangeArrowheads="1"/>
        </xdr:cNvSpPr>
      </xdr:nvSpPr>
      <xdr:spPr bwMode="auto">
        <a:xfrm>
          <a:off x="228600" y="1314450"/>
          <a:ext cx="6429375" cy="7581900"/>
        </a:xfrm>
        <a:prstGeom prst="rect">
          <a:avLst/>
        </a:prstGeom>
        <a:noFill/>
        <a:ln w="9525">
          <a:noFill/>
          <a:miter lim="800000"/>
          <a:headEnd/>
          <a:tailEnd/>
        </a:ln>
      </xdr:spPr>
      <xdr:txBody>
        <a:bodyPr vertOverflow="clip" wrap="square" lIns="36576" tIns="27432" rIns="36576" bIns="0" anchor="t" upright="1"/>
        <a:lstStyle/>
        <a:p>
          <a:pPr algn="just" rtl="0">
            <a:defRPr sz="1000"/>
          </a:pPr>
          <a:r>
            <a:rPr lang="en-US" sz="1200" b="1" i="0" u="none" strike="noStrike" baseline="0">
              <a:solidFill>
                <a:srgbClr val="000000"/>
              </a:solidFill>
              <a:latin typeface="Arial"/>
              <a:cs typeface="Arial"/>
            </a:rPr>
            <a:t>Earnings Per Share (EPS)</a:t>
          </a: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Depending on your financial objectives, you might consider investing in a company to obtain a steady return on your investment in the form of regular dividend payments, or to obtain a profit by owning the stock as the market value of its shares increases. These two objectives might both be met, but in practice they often are not. Companies frequently face a choice of distributing income in the form of dividends, or retaining that income to invest in research, new products, and expanded operations. The hope, of course, is that the retention of income to invest in the company will subsequently increase its income, thus making the company more profitable and increasing the market value of its stock.</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In either case, Earnings Per Share (EPS) is an important measure of the company's income. Its basic formula is:</a:t>
          </a:r>
        </a:p>
        <a:p>
          <a:pPr algn="just" rtl="0">
            <a:defRPr sz="1000"/>
          </a:pPr>
          <a:endParaRPr lang="en-US" sz="1200" b="0" i="0" u="none" strike="noStrike" baseline="0">
            <a:solidFill>
              <a:srgbClr val="000000"/>
            </a:solidFill>
            <a:latin typeface="Arial"/>
            <a:cs typeface="Arial"/>
          </a:endParaRPr>
        </a:p>
        <a:p>
          <a:pPr algn="just" rtl="0">
            <a:defRPr sz="1000"/>
          </a:pPr>
          <a:r>
            <a:rPr lang="en-US" sz="1200" b="1" i="0" u="none" strike="noStrike" baseline="0">
              <a:solidFill>
                <a:srgbClr val="000000"/>
              </a:solidFill>
              <a:latin typeface="Arial"/>
              <a:cs typeface="Arial"/>
            </a:rPr>
            <a:t>EPS = Income Available for Common Stock / Shares of Common Stock Outstanding</a:t>
          </a:r>
          <a:endParaRPr lang="en-US" sz="1200" b="0" i="0" u="none" strike="noStrike" baseline="0">
            <a:solidFill>
              <a:srgbClr val="000000"/>
            </a:solidFill>
            <a:latin typeface="Arial"/>
            <a:cs typeface="Arial"/>
          </a:endParaRP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EPS is usually a poor candidate for vertical analysis, because different companies always have different numbers of shares of stock outstanding. It may be a good candidate for horizontal analysis, if you have access both to information about the company's income and shares outstanding. With both these items, you can control for major fluctuations over time in shares outstanding. This sort of control is important: it is not unusual for a company to purchase its own stock on the open market to reduce the number of outstanding shares. So doing increases the value of the EPS ratio, perhaps making the stock appear a more attractive investment.</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Note that the EPS can decline steadily throughout the year. Because, the number of shares outstanding is constant throughout the year, the EPS changes are due solely to changes in net income.</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Many companies issue at least two different kinds of stock: common and preferred. Preferred stock is issued under different conditions than common stock. Preferred stock is often callable at the company's discretion, it pays dividends at a different (usually, higher) rate per share, it might not carry voting privileges, and often has a higher priority than common stock as to the distribution of liquidated assets if the company goes out of business.</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Calculating EPS for a company that has issued preferred stock introduces a slight complication. Because the company pays dividends on preferred stock before any distribution to shareholders of common stock, it is necessary to subtract these dividends from net income:</a:t>
          </a:r>
        </a:p>
        <a:p>
          <a:pPr algn="just" rtl="0">
            <a:defRPr sz="1000"/>
          </a:pPr>
          <a:endParaRPr lang="en-US" sz="1200" b="0" i="0" u="none" strike="noStrike" baseline="0">
            <a:solidFill>
              <a:srgbClr val="000000"/>
            </a:solidFill>
            <a:latin typeface="Arial"/>
            <a:cs typeface="Arial"/>
          </a:endParaRPr>
        </a:p>
        <a:p>
          <a:pPr algn="just" rtl="0">
            <a:defRPr sz="1000"/>
          </a:pPr>
          <a:r>
            <a:rPr lang="en-US" sz="1200" b="1" i="0" u="none" strike="noStrike" baseline="0">
              <a:solidFill>
                <a:srgbClr val="000000"/>
              </a:solidFill>
              <a:latin typeface="Arial"/>
              <a:cs typeface="Arial"/>
            </a:rPr>
            <a:t>EPS  (Net Income - Preferred Dividends) / Shares of Common Stock Outstanding</a:t>
          </a:r>
          <a:endParaRPr lang="en-US" sz="1200" b="0" i="0" u="none" strike="noStrike" baseline="0">
            <a:solidFill>
              <a:srgbClr val="000000"/>
            </a:solidFill>
            <a:latin typeface="Arial"/>
            <a:cs typeface="Arial"/>
          </a:endParaRPr>
        </a:p>
        <a:p>
          <a:pPr algn="just" rtl="0">
            <a:defRPr sz="1000"/>
          </a:pPr>
          <a:endParaRPr lang="en-US" sz="1200" b="0" i="0" u="none" strike="noStrike" baseline="0">
            <a:solidFill>
              <a:srgbClr val="000000"/>
            </a:solidFill>
            <a:latin typeface="Arial"/>
            <a:cs typeface="Arial"/>
          </a:endParaRPr>
        </a:p>
        <a:p>
          <a:pPr algn="just" rtl="0">
            <a:defRPr sz="1000"/>
          </a:pPr>
          <a:endParaRPr lang="en-US" sz="1200" b="0" i="0" u="none" strike="noStrike" baseline="0">
            <a:solidFill>
              <a:srgbClr val="000000"/>
            </a:solidFill>
            <a:latin typeface="Arial"/>
            <a:cs typeface="Arial"/>
          </a:endParaRPr>
        </a:p>
      </xdr:txBody>
    </xdr:sp>
    <xdr:clientData/>
  </xdr:twoCellAnchor>
  <xdr:twoCellAnchor editAs="absolute">
    <xdr:from>
      <xdr:col>0</xdr:col>
      <xdr:colOff>0</xdr:colOff>
      <xdr:row>0</xdr:row>
      <xdr:rowOff>0</xdr:rowOff>
    </xdr:from>
    <xdr:to>
      <xdr:col>1</xdr:col>
      <xdr:colOff>47625</xdr:colOff>
      <xdr:row>1</xdr:row>
      <xdr:rowOff>47625</xdr:rowOff>
    </xdr:to>
    <xdr:sp macro="" textlink="">
      <xdr:nvSpPr>
        <xdr:cNvPr id="6147" name="Rectangle 3"/>
        <xdr:cNvSpPr>
          <a:spLocks noChangeArrowheads="1"/>
        </xdr:cNvSpPr>
      </xdr:nvSpPr>
      <xdr:spPr bwMode="auto">
        <a:xfrm>
          <a:off x="0" y="0"/>
          <a:ext cx="266700" cy="209550"/>
        </a:xfrm>
        <a:prstGeom prst="rect">
          <a:avLst/>
        </a:prstGeom>
        <a:solidFill>
          <a:srgbClr val="FFFFFF"/>
        </a:solidFill>
        <a:ln w="9525">
          <a:noFill/>
          <a:miter lim="800000"/>
          <a:headEnd/>
          <a:tailEnd/>
        </a:ln>
      </xdr:spPr>
    </xdr:sp>
    <xdr:clientData fPrintsWithSheet="0"/>
  </xdr:twoCellAnchor>
  <mc:AlternateContent xmlns:mc="http://schemas.openxmlformats.org/markup-compatibility/2006">
    <mc:Choice xmlns:a14="http://schemas.microsoft.com/office/drawing/2010/main" Requires="a14">
      <xdr:twoCellAnchor>
        <xdr:from>
          <xdr:col>6</xdr:col>
          <xdr:colOff>0</xdr:colOff>
          <xdr:row>0</xdr:row>
          <xdr:rowOff>85725</xdr:rowOff>
        </xdr:from>
        <xdr:to>
          <xdr:col>7</xdr:col>
          <xdr:colOff>523875</xdr:colOff>
          <xdr:row>1</xdr:row>
          <xdr:rowOff>104775</xdr:rowOff>
        </xdr:to>
        <xdr:sp macro="" textlink="">
          <xdr:nvSpPr>
            <xdr:cNvPr id="6146" name="Button 2" hidden="1">
              <a:extLst>
                <a:ext uri="{63B3BB69-23CF-44E3-9099-C40C66FF867C}">
                  <a14:compatExt spid="_x0000_s6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Return To Index</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9525</xdr:colOff>
      <xdr:row>7</xdr:row>
      <xdr:rowOff>142875</xdr:rowOff>
    </xdr:from>
    <xdr:to>
      <xdr:col>8</xdr:col>
      <xdr:colOff>57150</xdr:colOff>
      <xdr:row>41</xdr:row>
      <xdr:rowOff>76200</xdr:rowOff>
    </xdr:to>
    <xdr:sp macro="" textlink="">
      <xdr:nvSpPr>
        <xdr:cNvPr id="7169" name="Text 1"/>
        <xdr:cNvSpPr txBox="1">
          <a:spLocks noChangeArrowheads="1"/>
        </xdr:cNvSpPr>
      </xdr:nvSpPr>
      <xdr:spPr bwMode="auto">
        <a:xfrm>
          <a:off x="228600" y="1314450"/>
          <a:ext cx="6429375" cy="5438775"/>
        </a:xfrm>
        <a:prstGeom prst="rect">
          <a:avLst/>
        </a:prstGeom>
        <a:noFill/>
        <a:ln w="9525">
          <a:noFill/>
          <a:miter lim="800000"/>
          <a:headEnd/>
          <a:tailEnd/>
        </a:ln>
      </xdr:spPr>
      <xdr:txBody>
        <a:bodyPr vertOverflow="clip" wrap="square" lIns="36576" tIns="27432" rIns="36576" bIns="0" anchor="t" upright="1"/>
        <a:lstStyle/>
        <a:p>
          <a:pPr algn="just" rtl="0">
            <a:defRPr sz="1000"/>
          </a:pPr>
          <a:r>
            <a:rPr lang="en-US" sz="1200" b="1" i="0" u="none" strike="noStrike" baseline="0">
              <a:solidFill>
                <a:srgbClr val="000000"/>
              </a:solidFill>
              <a:latin typeface="Arial"/>
              <a:cs typeface="Arial"/>
            </a:rPr>
            <a:t>Gross Profit Margin</a:t>
          </a: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The gross profit margin is a basic ratio that measures the added value that the market places on a company's non-manufacturing activities. Its formula is:</a:t>
          </a:r>
        </a:p>
        <a:p>
          <a:pPr algn="just" rtl="0">
            <a:defRPr sz="1000"/>
          </a:pPr>
          <a:endParaRPr lang="en-US" sz="1200" b="0" i="0" u="none" strike="noStrike" baseline="0">
            <a:solidFill>
              <a:srgbClr val="000000"/>
            </a:solidFill>
            <a:latin typeface="Arial"/>
            <a:cs typeface="Arial"/>
          </a:endParaRPr>
        </a:p>
        <a:p>
          <a:pPr algn="just" rtl="0">
            <a:defRPr sz="1000"/>
          </a:pPr>
          <a:r>
            <a:rPr lang="en-US" sz="1200" b="1" i="0" u="none" strike="noStrike" baseline="0">
              <a:solidFill>
                <a:srgbClr val="000000"/>
              </a:solidFill>
              <a:latin typeface="Arial"/>
              <a:cs typeface="Arial"/>
            </a:rPr>
            <a:t>Gross profit margin = (Sales - Cost of Goods Sold) / Sales</a:t>
          </a:r>
          <a:endParaRPr lang="en-US" sz="1200" b="0" i="0" u="none" strike="noStrike" baseline="0">
            <a:solidFill>
              <a:srgbClr val="000000"/>
            </a:solidFill>
            <a:latin typeface="Arial"/>
            <a:cs typeface="Arial"/>
          </a:endParaRP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The cost of goods sold is, clearly, an important component of the gross profit margin. It is usually calculated as the sum of the cost of materials the company purchases plus any labor involved in the manufacture of finished goods, plus associated overhead.</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The gross profit margin depends heavily on the type of business in which a company is engaged. A service business, such as a financial services institution or a laundry, typically has little or no cost of goods sold. A manufacturing, wholesaling, or retailing company typically has a large cost of goods sold, with a gross profit margin that varies from 20 percent to 40 percent.</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The gross profit margin measures the amount that customers are willing to pay for a company's product, over and above the company's cost for that product. As mentioned previously, this is the value that the company adds to that of the products it obtains from its suppliers. This margin can depend on the attractiveness of additional services, such as warranties, that the company provides. The gross profit margin also depends heavily on the ability of the sales force to persuade its customers of the value added by the company.</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This added value is, of course, created by other costs such as operating expenses. In turn, these costs must be met largely by the gross profit on sales. If customers do not place sufficient value on whatever the company adds to its products, there will not be enough gross profit to pay for the associated costs. Therefore, the calculation of the gross profit margin helps to highlight the effectiveness of the company's sales strategies and sales management.</a:t>
          </a:r>
        </a:p>
        <a:p>
          <a:pPr algn="just" rtl="0">
            <a:defRPr sz="1000"/>
          </a:pPr>
          <a:endParaRPr lang="en-US" sz="1200" b="0" i="0" u="none" strike="noStrike" baseline="0">
            <a:solidFill>
              <a:srgbClr val="000000"/>
            </a:solidFill>
            <a:latin typeface="Arial"/>
            <a:cs typeface="Arial"/>
          </a:endParaRPr>
        </a:p>
        <a:p>
          <a:pPr algn="just" rtl="0">
            <a:defRPr sz="1000"/>
          </a:pPr>
          <a:endParaRPr lang="en-US" sz="1200" b="0" i="0" u="none" strike="noStrike" baseline="0">
            <a:solidFill>
              <a:srgbClr val="000000"/>
            </a:solidFill>
            <a:latin typeface="Arial"/>
            <a:cs typeface="Arial"/>
          </a:endParaRPr>
        </a:p>
      </xdr:txBody>
    </xdr:sp>
    <xdr:clientData/>
  </xdr:twoCellAnchor>
  <xdr:twoCellAnchor editAs="absolute">
    <xdr:from>
      <xdr:col>0</xdr:col>
      <xdr:colOff>0</xdr:colOff>
      <xdr:row>0</xdr:row>
      <xdr:rowOff>0</xdr:rowOff>
    </xdr:from>
    <xdr:to>
      <xdr:col>1</xdr:col>
      <xdr:colOff>47625</xdr:colOff>
      <xdr:row>1</xdr:row>
      <xdr:rowOff>47625</xdr:rowOff>
    </xdr:to>
    <xdr:sp macro="" textlink="">
      <xdr:nvSpPr>
        <xdr:cNvPr id="7171" name="Rectangle 3"/>
        <xdr:cNvSpPr>
          <a:spLocks noChangeArrowheads="1"/>
        </xdr:cNvSpPr>
      </xdr:nvSpPr>
      <xdr:spPr bwMode="auto">
        <a:xfrm>
          <a:off x="0" y="0"/>
          <a:ext cx="266700" cy="209550"/>
        </a:xfrm>
        <a:prstGeom prst="rect">
          <a:avLst/>
        </a:prstGeom>
        <a:solidFill>
          <a:srgbClr val="FFFFFF"/>
        </a:solidFill>
        <a:ln w="9525">
          <a:noFill/>
          <a:miter lim="800000"/>
          <a:headEnd/>
          <a:tailEnd/>
        </a:ln>
      </xdr:spPr>
    </xdr:sp>
    <xdr:clientData fPrintsWithSheet="0"/>
  </xdr:twoCellAnchor>
  <mc:AlternateContent xmlns:mc="http://schemas.openxmlformats.org/markup-compatibility/2006">
    <mc:Choice xmlns:a14="http://schemas.microsoft.com/office/drawing/2010/main" Requires="a14">
      <xdr:twoCellAnchor>
        <xdr:from>
          <xdr:col>6</xdr:col>
          <xdr:colOff>0</xdr:colOff>
          <xdr:row>0</xdr:row>
          <xdr:rowOff>76200</xdr:rowOff>
        </xdr:from>
        <xdr:to>
          <xdr:col>7</xdr:col>
          <xdr:colOff>523875</xdr:colOff>
          <xdr:row>1</xdr:row>
          <xdr:rowOff>95250</xdr:rowOff>
        </xdr:to>
        <xdr:sp macro="" textlink="">
          <xdr:nvSpPr>
            <xdr:cNvPr id="7170" name="Button 2" hidden="1">
              <a:extLst>
                <a:ext uri="{63B3BB69-23CF-44E3-9099-C40C66FF867C}">
                  <a14:compatExt spid="_x0000_s7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Return To Index</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xdr:col>
      <xdr:colOff>9525</xdr:colOff>
      <xdr:row>7</xdr:row>
      <xdr:rowOff>142875</xdr:rowOff>
    </xdr:from>
    <xdr:to>
      <xdr:col>8</xdr:col>
      <xdr:colOff>57150</xdr:colOff>
      <xdr:row>26</xdr:row>
      <xdr:rowOff>123825</xdr:rowOff>
    </xdr:to>
    <xdr:sp macro="" textlink="">
      <xdr:nvSpPr>
        <xdr:cNvPr id="8193" name="Text 1"/>
        <xdr:cNvSpPr txBox="1">
          <a:spLocks noChangeArrowheads="1"/>
        </xdr:cNvSpPr>
      </xdr:nvSpPr>
      <xdr:spPr bwMode="auto">
        <a:xfrm>
          <a:off x="228600" y="1314450"/>
          <a:ext cx="6429375" cy="3057525"/>
        </a:xfrm>
        <a:prstGeom prst="rect">
          <a:avLst/>
        </a:prstGeom>
        <a:noFill/>
        <a:ln w="9525">
          <a:noFill/>
          <a:miter lim="800000"/>
          <a:headEnd/>
          <a:tailEnd/>
        </a:ln>
      </xdr:spPr>
      <xdr:txBody>
        <a:bodyPr vertOverflow="clip" wrap="square" lIns="36576" tIns="27432" rIns="36576" bIns="0" anchor="t" upright="1"/>
        <a:lstStyle/>
        <a:p>
          <a:pPr algn="just" rtl="0">
            <a:defRPr sz="1000"/>
          </a:pPr>
          <a:r>
            <a:rPr lang="en-US" sz="1200" b="1" i="0" u="none" strike="noStrike" baseline="0">
              <a:solidFill>
                <a:srgbClr val="000000"/>
              </a:solidFill>
              <a:latin typeface="Arial"/>
              <a:cs typeface="Arial"/>
            </a:rPr>
            <a:t>Net Profit Margin</a:t>
          </a: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The net profit margin narrows the focus on profitability, and highlights not just the company's sales efforts, but also its ability to keep operating costs down, relative to sales. The formula generally used to determine the net profit margin is:</a:t>
          </a:r>
        </a:p>
        <a:p>
          <a:pPr algn="just" rtl="0">
            <a:defRPr sz="1000"/>
          </a:pPr>
          <a:endParaRPr lang="en-US" sz="1200" b="0" i="0" u="none" strike="noStrike" baseline="0">
            <a:solidFill>
              <a:srgbClr val="000000"/>
            </a:solidFill>
            <a:latin typeface="Arial"/>
            <a:cs typeface="Arial"/>
          </a:endParaRPr>
        </a:p>
        <a:p>
          <a:pPr algn="just" rtl="0">
            <a:defRPr sz="1000"/>
          </a:pPr>
          <a:r>
            <a:rPr lang="en-US" sz="1200" b="1" i="0" u="none" strike="noStrike" baseline="0">
              <a:solidFill>
                <a:srgbClr val="000000"/>
              </a:solidFill>
              <a:latin typeface="Arial"/>
              <a:cs typeface="Arial"/>
            </a:rPr>
            <a:t>Net Profit Margin = Earnings After Taxes / Sales</a:t>
          </a:r>
          <a:endParaRPr lang="en-US" sz="1200" b="0" i="0" u="none" strike="noStrike" baseline="0">
            <a:solidFill>
              <a:srgbClr val="000000"/>
            </a:solidFill>
            <a:latin typeface="Arial"/>
            <a:cs typeface="Arial"/>
          </a:endParaRP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When net profit margin falls dramatically from the first to the fourth quarters, a principal culprit is cost of sales.</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Another place to look when you see a discrepancy between gross profit margin and net profit margin is operating expenses. When the two margins covary closely, it suggests that management is doing a good job of reducing expenses when sales fall, and increasing expenses when necessary to support production and sales in better times.</a:t>
          </a:r>
        </a:p>
        <a:p>
          <a:pPr algn="just" rtl="0">
            <a:defRPr sz="1000"/>
          </a:pPr>
          <a:endParaRPr lang="en-US" sz="1200" b="0" i="0" u="none" strike="noStrike" baseline="0">
            <a:solidFill>
              <a:srgbClr val="000000"/>
            </a:solidFill>
            <a:latin typeface="Arial"/>
            <a:cs typeface="Arial"/>
          </a:endParaRPr>
        </a:p>
      </xdr:txBody>
    </xdr:sp>
    <xdr:clientData/>
  </xdr:twoCellAnchor>
  <xdr:twoCellAnchor editAs="absolute">
    <xdr:from>
      <xdr:col>0</xdr:col>
      <xdr:colOff>0</xdr:colOff>
      <xdr:row>0</xdr:row>
      <xdr:rowOff>0</xdr:rowOff>
    </xdr:from>
    <xdr:to>
      <xdr:col>1</xdr:col>
      <xdr:colOff>47625</xdr:colOff>
      <xdr:row>1</xdr:row>
      <xdr:rowOff>47625</xdr:rowOff>
    </xdr:to>
    <xdr:sp macro="" textlink="">
      <xdr:nvSpPr>
        <xdr:cNvPr id="8195" name="Rectangle 3"/>
        <xdr:cNvSpPr>
          <a:spLocks noChangeArrowheads="1"/>
        </xdr:cNvSpPr>
      </xdr:nvSpPr>
      <xdr:spPr bwMode="auto">
        <a:xfrm>
          <a:off x="0" y="0"/>
          <a:ext cx="266700" cy="209550"/>
        </a:xfrm>
        <a:prstGeom prst="rect">
          <a:avLst/>
        </a:prstGeom>
        <a:solidFill>
          <a:srgbClr val="FFFFFF"/>
        </a:solidFill>
        <a:ln w="9525">
          <a:noFill/>
          <a:miter lim="800000"/>
          <a:headEnd/>
          <a:tailEnd/>
        </a:ln>
      </xdr:spPr>
    </xdr:sp>
    <xdr:clientData fPrintsWithSheet="0"/>
  </xdr:twoCellAnchor>
  <mc:AlternateContent xmlns:mc="http://schemas.openxmlformats.org/markup-compatibility/2006">
    <mc:Choice xmlns:a14="http://schemas.microsoft.com/office/drawing/2010/main" Requires="a14">
      <xdr:twoCellAnchor>
        <xdr:from>
          <xdr:col>6</xdr:col>
          <xdr:colOff>9525</xdr:colOff>
          <xdr:row>0</xdr:row>
          <xdr:rowOff>76200</xdr:rowOff>
        </xdr:from>
        <xdr:to>
          <xdr:col>8</xdr:col>
          <xdr:colOff>0</xdr:colOff>
          <xdr:row>1</xdr:row>
          <xdr:rowOff>95250</xdr:rowOff>
        </xdr:to>
        <xdr:sp macro="" textlink="">
          <xdr:nvSpPr>
            <xdr:cNvPr id="8194" name="Button 2" hidden="1">
              <a:extLst>
                <a:ext uri="{63B3BB69-23CF-44E3-9099-C40C66FF867C}">
                  <a14:compatExt spid="_x0000_s81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Return To Index</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xdr:col>
      <xdr:colOff>9525</xdr:colOff>
      <xdr:row>7</xdr:row>
      <xdr:rowOff>142875</xdr:rowOff>
    </xdr:from>
    <xdr:to>
      <xdr:col>8</xdr:col>
      <xdr:colOff>57150</xdr:colOff>
      <xdr:row>24</xdr:row>
      <xdr:rowOff>133350</xdr:rowOff>
    </xdr:to>
    <xdr:sp macro="" textlink="">
      <xdr:nvSpPr>
        <xdr:cNvPr id="9217" name="Text 1"/>
        <xdr:cNvSpPr txBox="1">
          <a:spLocks noChangeArrowheads="1"/>
        </xdr:cNvSpPr>
      </xdr:nvSpPr>
      <xdr:spPr bwMode="auto">
        <a:xfrm>
          <a:off x="228600" y="1314450"/>
          <a:ext cx="6429375" cy="2743200"/>
        </a:xfrm>
        <a:prstGeom prst="rect">
          <a:avLst/>
        </a:prstGeom>
        <a:noFill/>
        <a:ln w="9525">
          <a:noFill/>
          <a:miter lim="800000"/>
          <a:headEnd/>
          <a:tailEnd/>
        </a:ln>
      </xdr:spPr>
      <xdr:txBody>
        <a:bodyPr vertOverflow="clip" wrap="square" lIns="36576" tIns="27432" rIns="36576" bIns="0" anchor="t" upright="1"/>
        <a:lstStyle/>
        <a:p>
          <a:pPr algn="just" rtl="0">
            <a:defRPr sz="1000"/>
          </a:pPr>
          <a:r>
            <a:rPr lang="en-US" sz="1200" b="1" i="0" u="none" strike="noStrike" baseline="0">
              <a:solidFill>
                <a:srgbClr val="000000"/>
              </a:solidFill>
              <a:latin typeface="Arial"/>
              <a:cs typeface="Arial"/>
            </a:rPr>
            <a:t>Return on Assets</a:t>
          </a: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One of management's most important responsibilities is to bring about a profit by effective use of the resources it has at hand. One ratio that speaks to this question is return on assets. There are several ways to measure this return; one useful method is:</a:t>
          </a:r>
        </a:p>
        <a:p>
          <a:pPr algn="just" rtl="0">
            <a:defRPr sz="1000"/>
          </a:pPr>
          <a:endParaRPr lang="en-US" sz="1200" b="0" i="0" u="none" strike="noStrike" baseline="0">
            <a:solidFill>
              <a:srgbClr val="000000"/>
            </a:solidFill>
            <a:latin typeface="Arial"/>
            <a:cs typeface="Arial"/>
          </a:endParaRPr>
        </a:p>
        <a:p>
          <a:pPr algn="just" rtl="0">
            <a:defRPr sz="1000"/>
          </a:pPr>
          <a:r>
            <a:rPr lang="en-US" sz="1200" b="1" i="0" u="none" strike="noStrike" baseline="0">
              <a:solidFill>
                <a:srgbClr val="000000"/>
              </a:solidFill>
              <a:latin typeface="Arial"/>
              <a:cs typeface="Arial"/>
            </a:rPr>
            <a:t>Return on Assets = (Gross Profit - Operating Expense) / Total Assets</a:t>
          </a:r>
          <a:endParaRPr lang="en-US" sz="1200" b="0" i="0" u="none" strike="noStrike" baseline="0">
            <a:solidFill>
              <a:srgbClr val="000000"/>
            </a:solidFill>
            <a:latin typeface="Arial"/>
            <a:cs typeface="Arial"/>
          </a:endParaRP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This formula will return the percentage earnings for a company in terms of its total assets. The better the job that management does in managing its assets-the resources available to it-to bring about profits, the greater this percentage will be.</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It's normal to calculate the return on total assets on an annual basis, rather than on a quarterly basis.</a:t>
          </a:r>
        </a:p>
        <a:p>
          <a:pPr algn="just" rtl="0">
            <a:defRPr sz="1000"/>
          </a:pPr>
          <a:r>
            <a:rPr lang="en-US" sz="1200" b="0" i="0" u="none" strike="noStrike" baseline="0">
              <a:solidFill>
                <a:srgbClr val="000000"/>
              </a:solidFill>
              <a:latin typeface="Arial"/>
              <a:cs typeface="Arial"/>
            </a:rPr>
            <a:t> </a:t>
          </a:r>
        </a:p>
      </xdr:txBody>
    </xdr:sp>
    <xdr:clientData/>
  </xdr:twoCellAnchor>
  <xdr:twoCellAnchor editAs="absolute">
    <xdr:from>
      <xdr:col>0</xdr:col>
      <xdr:colOff>0</xdr:colOff>
      <xdr:row>0</xdr:row>
      <xdr:rowOff>0</xdr:rowOff>
    </xdr:from>
    <xdr:to>
      <xdr:col>1</xdr:col>
      <xdr:colOff>47625</xdr:colOff>
      <xdr:row>1</xdr:row>
      <xdr:rowOff>47625</xdr:rowOff>
    </xdr:to>
    <xdr:sp macro="" textlink="">
      <xdr:nvSpPr>
        <xdr:cNvPr id="9219" name="Rectangle 3"/>
        <xdr:cNvSpPr>
          <a:spLocks noChangeArrowheads="1"/>
        </xdr:cNvSpPr>
      </xdr:nvSpPr>
      <xdr:spPr bwMode="auto">
        <a:xfrm>
          <a:off x="0" y="0"/>
          <a:ext cx="266700" cy="209550"/>
        </a:xfrm>
        <a:prstGeom prst="rect">
          <a:avLst/>
        </a:prstGeom>
        <a:solidFill>
          <a:srgbClr val="FFFFFF"/>
        </a:solidFill>
        <a:ln w="9525">
          <a:noFill/>
          <a:miter lim="800000"/>
          <a:headEnd/>
          <a:tailEnd/>
        </a:ln>
      </xdr:spPr>
    </xdr:sp>
    <xdr:clientData fPrintsWithSheet="0"/>
  </xdr:twoCellAnchor>
  <mc:AlternateContent xmlns:mc="http://schemas.openxmlformats.org/markup-compatibility/2006">
    <mc:Choice xmlns:a14="http://schemas.microsoft.com/office/drawing/2010/main" Requires="a14">
      <xdr:twoCellAnchor>
        <xdr:from>
          <xdr:col>6</xdr:col>
          <xdr:colOff>0</xdr:colOff>
          <xdr:row>0</xdr:row>
          <xdr:rowOff>85725</xdr:rowOff>
        </xdr:from>
        <xdr:to>
          <xdr:col>7</xdr:col>
          <xdr:colOff>523875</xdr:colOff>
          <xdr:row>1</xdr:row>
          <xdr:rowOff>104775</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tr-TR" sz="800" b="0" i="0" u="none" strike="noStrike" baseline="0">
                  <a:solidFill>
                    <a:srgbClr val="000000"/>
                  </a:solidFill>
                  <a:latin typeface="Arial"/>
                  <a:cs typeface="Arial"/>
                </a:rPr>
                <a:t>Return To Index</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trlProp" Target="../ctrlProps/ctrlProp2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trlProp" Target="../ctrlProps/ctrlProp26.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trlProp" Target="../ctrlProps/ctrlProp2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trlProp" Target="../ctrlProps/ctrlProp2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trlProp" Target="../ctrlProps/ctrlProp29.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trlProp" Target="../ctrlProps/ctrlProp30.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trlProp" Target="../ctrlProps/ctrlProp31.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2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trlProp" Target="../ctrlProps/ctrlProp2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fitToPage="1"/>
  </sheetPr>
  <dimension ref="B1:D34"/>
  <sheetViews>
    <sheetView showGridLines="0" showRowColHeaders="0" tabSelected="1" zoomScaleNormal="100" workbookViewId="0"/>
  </sheetViews>
  <sheetFormatPr defaultColWidth="12" defaultRowHeight="12.75" x14ac:dyDescent="0.2"/>
  <cols>
    <col min="1" max="1" width="2.83203125" style="15" customWidth="1"/>
    <col min="2" max="2" width="39.83203125" style="15" customWidth="1"/>
    <col min="3" max="3" width="59.5" style="15" customWidth="1"/>
    <col min="4" max="4" width="38.5" style="15" customWidth="1"/>
    <col min="5" max="16384" width="12" style="15"/>
  </cols>
  <sheetData>
    <row r="1" spans="2:4" x14ac:dyDescent="0.2">
      <c r="B1" s="13"/>
    </row>
    <row r="2" spans="2:4" x14ac:dyDescent="0.2">
      <c r="B2" s="13"/>
    </row>
    <row r="3" spans="2:4" ht="30" x14ac:dyDescent="0.4">
      <c r="B3" s="13"/>
      <c r="C3" s="160" t="s">
        <v>130</v>
      </c>
    </row>
    <row r="4" spans="2:4" x14ac:dyDescent="0.2">
      <c r="B4" s="13"/>
    </row>
    <row r="5" spans="2:4" s="159" customFormat="1" ht="12.75" customHeight="1" thickBot="1" x14ac:dyDescent="0.4">
      <c r="B5" s="11"/>
      <c r="C5" s="12"/>
      <c r="D5" s="11"/>
    </row>
    <row r="6" spans="2:4" ht="13.5" thickTop="1" x14ac:dyDescent="0.2">
      <c r="B6" s="13"/>
      <c r="C6" s="14" t="s">
        <v>0</v>
      </c>
    </row>
    <row r="7" spans="2:4" x14ac:dyDescent="0.2">
      <c r="B7" s="13"/>
      <c r="C7" s="16"/>
    </row>
    <row r="8" spans="2:4" x14ac:dyDescent="0.2">
      <c r="B8" s="13"/>
      <c r="C8" s="16"/>
    </row>
    <row r="9" spans="2:4" x14ac:dyDescent="0.2">
      <c r="B9" s="13"/>
      <c r="C9" s="16"/>
    </row>
    <row r="10" spans="2:4" x14ac:dyDescent="0.2">
      <c r="B10" s="13"/>
      <c r="C10" s="16"/>
    </row>
    <row r="11" spans="2:4" x14ac:dyDescent="0.2">
      <c r="B11" s="13"/>
      <c r="C11" s="16"/>
    </row>
    <row r="12" spans="2:4" x14ac:dyDescent="0.2">
      <c r="B12" s="13"/>
      <c r="C12" s="16"/>
    </row>
    <row r="13" spans="2:4" x14ac:dyDescent="0.2">
      <c r="B13" s="13"/>
      <c r="C13" s="16"/>
    </row>
    <row r="14" spans="2:4" x14ac:dyDescent="0.2">
      <c r="B14" s="13"/>
      <c r="C14" s="16"/>
    </row>
    <row r="15" spans="2:4" x14ac:dyDescent="0.2">
      <c r="B15" s="13"/>
      <c r="C15" s="16"/>
    </row>
    <row r="16" spans="2:4" x14ac:dyDescent="0.2">
      <c r="B16" s="13"/>
      <c r="C16" s="16"/>
    </row>
    <row r="17" spans="2:3" x14ac:dyDescent="0.2">
      <c r="B17" s="13"/>
      <c r="C17" s="16"/>
    </row>
    <row r="18" spans="2:3" x14ac:dyDescent="0.2">
      <c r="B18" s="13"/>
      <c r="C18" s="16"/>
    </row>
    <row r="19" spans="2:3" ht="2.25" customHeight="1" thickBot="1" x14ac:dyDescent="0.25">
      <c r="B19" s="13"/>
      <c r="C19" s="17"/>
    </row>
    <row r="20" spans="2:3" ht="13.5" thickTop="1" x14ac:dyDescent="0.2">
      <c r="B20" s="13"/>
      <c r="C20" s="18"/>
    </row>
    <row r="21" spans="2:3" x14ac:dyDescent="0.2">
      <c r="B21" s="13"/>
      <c r="C21" s="162"/>
    </row>
    <row r="22" spans="2:3" x14ac:dyDescent="0.2">
      <c r="B22" s="13"/>
      <c r="C22" s="19"/>
    </row>
    <row r="23" spans="2:3" x14ac:dyDescent="0.2">
      <c r="B23" s="13"/>
    </row>
    <row r="24" spans="2:3" x14ac:dyDescent="0.2">
      <c r="B24" s="13"/>
    </row>
    <row r="25" spans="2:3" x14ac:dyDescent="0.2">
      <c r="B25" s="13"/>
    </row>
    <row r="26" spans="2:3" x14ac:dyDescent="0.2">
      <c r="B26" s="13"/>
    </row>
    <row r="27" spans="2:3" x14ac:dyDescent="0.2">
      <c r="B27" s="13"/>
    </row>
    <row r="28" spans="2:3" x14ac:dyDescent="0.2">
      <c r="B28" s="13"/>
    </row>
    <row r="29" spans="2:3" x14ac:dyDescent="0.2">
      <c r="B29" s="13"/>
    </row>
    <row r="30" spans="2:3" x14ac:dyDescent="0.2">
      <c r="B30" s="13"/>
    </row>
    <row r="31" spans="2:3" x14ac:dyDescent="0.2">
      <c r="B31" s="13"/>
    </row>
    <row r="32" spans="2:3" x14ac:dyDescent="0.2">
      <c r="B32" s="13"/>
    </row>
    <row r="33" spans="2:2" x14ac:dyDescent="0.2">
      <c r="B33" s="13"/>
    </row>
    <row r="34" spans="2:2" x14ac:dyDescent="0.2">
      <c r="B34" s="13"/>
    </row>
  </sheetData>
  <phoneticPr fontId="11" type="noConversion"/>
  <printOptions horizontalCentered="1"/>
  <pageMargins left="0.75" right="0.75" top="1" bottom="1" header="0.5" footer="0.5"/>
  <pageSetup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Button 2">
              <controlPr defaultSize="0" autoFill="0" autoLine="0" autoPict="0" macro="[0]!GotoRatiosIntroduction">
                <anchor moveWithCells="1" sizeWithCells="1">
                  <from>
                    <xdr:col>2</xdr:col>
                    <xdr:colOff>295275</xdr:colOff>
                    <xdr:row>7</xdr:row>
                    <xdr:rowOff>0</xdr:rowOff>
                  </from>
                  <to>
                    <xdr:col>2</xdr:col>
                    <xdr:colOff>1571625</xdr:colOff>
                    <xdr:row>8</xdr:row>
                    <xdr:rowOff>19050</xdr:rowOff>
                  </to>
                </anchor>
              </controlPr>
            </control>
          </mc:Choice>
        </mc:AlternateContent>
        <mc:AlternateContent xmlns:mc="http://schemas.openxmlformats.org/markup-compatibility/2006">
          <mc:Choice Requires="x14">
            <control shapeId="1027" r:id="rId5" name="Button 3">
              <controlPr defaultSize="0" autoFill="0" autoLine="0" autoPict="0" macro="[0]!GotoIncomeStatement">
                <anchor moveWithCells="1" sizeWithCells="1">
                  <from>
                    <xdr:col>2</xdr:col>
                    <xdr:colOff>295275</xdr:colOff>
                    <xdr:row>8</xdr:row>
                    <xdr:rowOff>85725</xdr:rowOff>
                  </from>
                  <to>
                    <xdr:col>2</xdr:col>
                    <xdr:colOff>1571625</xdr:colOff>
                    <xdr:row>9</xdr:row>
                    <xdr:rowOff>104775</xdr:rowOff>
                  </to>
                </anchor>
              </controlPr>
            </control>
          </mc:Choice>
        </mc:AlternateContent>
        <mc:AlternateContent xmlns:mc="http://schemas.openxmlformats.org/markup-compatibility/2006">
          <mc:Choice Requires="x14">
            <control shapeId="1028" r:id="rId6" name="Button 4">
              <controlPr defaultSize="0" autoFill="0" autoLine="0" autoPict="0" macro="[0]!GotoBalanceSheet">
                <anchor moveWithCells="1" sizeWithCells="1">
                  <from>
                    <xdr:col>2</xdr:col>
                    <xdr:colOff>295275</xdr:colOff>
                    <xdr:row>10</xdr:row>
                    <xdr:rowOff>9525</xdr:rowOff>
                  </from>
                  <to>
                    <xdr:col>2</xdr:col>
                    <xdr:colOff>1571625</xdr:colOff>
                    <xdr:row>11</xdr:row>
                    <xdr:rowOff>28575</xdr:rowOff>
                  </to>
                </anchor>
              </controlPr>
            </control>
          </mc:Choice>
        </mc:AlternateContent>
        <mc:AlternateContent xmlns:mc="http://schemas.openxmlformats.org/markup-compatibility/2006">
          <mc:Choice Requires="x14">
            <control shapeId="1030" r:id="rId7" name="Button 6">
              <controlPr defaultSize="0" autoFill="0" autoLine="0" autoPict="0" macro="[0]!GotoEarningsPerShare">
                <anchor moveWithCells="1" sizeWithCells="1">
                  <from>
                    <xdr:col>2</xdr:col>
                    <xdr:colOff>295275</xdr:colOff>
                    <xdr:row>11</xdr:row>
                    <xdr:rowOff>104775</xdr:rowOff>
                  </from>
                  <to>
                    <xdr:col>2</xdr:col>
                    <xdr:colOff>1571625</xdr:colOff>
                    <xdr:row>12</xdr:row>
                    <xdr:rowOff>123825</xdr:rowOff>
                  </to>
                </anchor>
              </controlPr>
            </control>
          </mc:Choice>
        </mc:AlternateContent>
        <mc:AlternateContent xmlns:mc="http://schemas.openxmlformats.org/markup-compatibility/2006">
          <mc:Choice Requires="x14">
            <control shapeId="1044" r:id="rId8" name="Button 20">
              <controlPr defaultSize="0" autoFill="0" autoLine="0" autoPict="0" macro="[0]!GotoQuickRatio">
                <anchor moveWithCells="1" sizeWithCells="1">
                  <from>
                    <xdr:col>2</xdr:col>
                    <xdr:colOff>1819275</xdr:colOff>
                    <xdr:row>8</xdr:row>
                    <xdr:rowOff>76200</xdr:rowOff>
                  </from>
                  <to>
                    <xdr:col>2</xdr:col>
                    <xdr:colOff>3095625</xdr:colOff>
                    <xdr:row>9</xdr:row>
                    <xdr:rowOff>95250</xdr:rowOff>
                  </to>
                </anchor>
              </controlPr>
            </control>
          </mc:Choice>
        </mc:AlternateContent>
        <mc:AlternateContent xmlns:mc="http://schemas.openxmlformats.org/markup-compatibility/2006">
          <mc:Choice Requires="x14">
            <control shapeId="1045" r:id="rId9" name="Button 21">
              <controlPr defaultSize="0" autoFill="0" autoLine="0" autoPict="0" macro="[0]!GotoAverageCollectionPeriod">
                <anchor moveWithCells="1" sizeWithCells="1">
                  <from>
                    <xdr:col>2</xdr:col>
                    <xdr:colOff>1819275</xdr:colOff>
                    <xdr:row>10</xdr:row>
                    <xdr:rowOff>9525</xdr:rowOff>
                  </from>
                  <to>
                    <xdr:col>2</xdr:col>
                    <xdr:colOff>3095625</xdr:colOff>
                    <xdr:row>11</xdr:row>
                    <xdr:rowOff>28575</xdr:rowOff>
                  </to>
                </anchor>
              </controlPr>
            </control>
          </mc:Choice>
        </mc:AlternateContent>
        <mc:AlternateContent xmlns:mc="http://schemas.openxmlformats.org/markup-compatibility/2006">
          <mc:Choice Requires="x14">
            <control shapeId="1046" r:id="rId10" name="Button 22">
              <controlPr defaultSize="0" autoFill="0" autoLine="0" autoPict="0" macro="[0]!GotoInventoryTurnover">
                <anchor moveWithCells="1" sizeWithCells="1">
                  <from>
                    <xdr:col>2</xdr:col>
                    <xdr:colOff>1819275</xdr:colOff>
                    <xdr:row>11</xdr:row>
                    <xdr:rowOff>95250</xdr:rowOff>
                  </from>
                  <to>
                    <xdr:col>2</xdr:col>
                    <xdr:colOff>3095625</xdr:colOff>
                    <xdr:row>12</xdr:row>
                    <xdr:rowOff>114300</xdr:rowOff>
                  </to>
                </anchor>
              </controlPr>
            </control>
          </mc:Choice>
        </mc:AlternateContent>
        <mc:AlternateContent xmlns:mc="http://schemas.openxmlformats.org/markup-compatibility/2006">
          <mc:Choice Requires="x14">
            <control shapeId="1047" r:id="rId11" name="Button 23">
              <controlPr defaultSize="0" autoFill="0" autoLine="0" autoPict="0" macro="[0]!GotoDebtRatio">
                <anchor moveWithCells="1" sizeWithCells="1">
                  <from>
                    <xdr:col>2</xdr:col>
                    <xdr:colOff>1819275</xdr:colOff>
                    <xdr:row>13</xdr:row>
                    <xdr:rowOff>28575</xdr:rowOff>
                  </from>
                  <to>
                    <xdr:col>2</xdr:col>
                    <xdr:colOff>3095625</xdr:colOff>
                    <xdr:row>14</xdr:row>
                    <xdr:rowOff>47625</xdr:rowOff>
                  </to>
                </anchor>
              </controlPr>
            </control>
          </mc:Choice>
        </mc:AlternateContent>
        <mc:AlternateContent xmlns:mc="http://schemas.openxmlformats.org/markup-compatibility/2006">
          <mc:Choice Requires="x14">
            <control shapeId="1048" r:id="rId12" name="Button 24">
              <controlPr defaultSize="0" autoFill="0" autoLine="0" autoPict="0" macro="[0]!GotoEquityRatio">
                <anchor moveWithCells="1" sizeWithCells="1">
                  <from>
                    <xdr:col>2</xdr:col>
                    <xdr:colOff>1819275</xdr:colOff>
                    <xdr:row>14</xdr:row>
                    <xdr:rowOff>114300</xdr:rowOff>
                  </from>
                  <to>
                    <xdr:col>2</xdr:col>
                    <xdr:colOff>3095625</xdr:colOff>
                    <xdr:row>15</xdr:row>
                    <xdr:rowOff>133350</xdr:rowOff>
                  </to>
                </anchor>
              </controlPr>
            </control>
          </mc:Choice>
        </mc:AlternateContent>
        <mc:AlternateContent xmlns:mc="http://schemas.openxmlformats.org/markup-compatibility/2006">
          <mc:Choice Requires="x14">
            <control shapeId="1049" r:id="rId13" name="Button 25">
              <controlPr defaultSize="0" autoFill="0" autoLine="0" autoPict="0" macro="[0]!GotoTimesInterestEarned">
                <anchor moveWithCells="1" sizeWithCells="1">
                  <from>
                    <xdr:col>2</xdr:col>
                    <xdr:colOff>1819275</xdr:colOff>
                    <xdr:row>16</xdr:row>
                    <xdr:rowOff>47625</xdr:rowOff>
                  </from>
                  <to>
                    <xdr:col>2</xdr:col>
                    <xdr:colOff>3095625</xdr:colOff>
                    <xdr:row>17</xdr:row>
                    <xdr:rowOff>66675</xdr:rowOff>
                  </to>
                </anchor>
              </controlPr>
            </control>
          </mc:Choice>
        </mc:AlternateContent>
        <mc:AlternateContent xmlns:mc="http://schemas.openxmlformats.org/markup-compatibility/2006">
          <mc:Choice Requires="x14">
            <control shapeId="1050" r:id="rId14" name="Button 26">
              <controlPr defaultSize="0" autoFill="0" autoLine="0" autoPict="0" macro="[0]!GotoCurrentRatio">
                <anchor moveWithCells="1" sizeWithCells="1">
                  <from>
                    <xdr:col>2</xdr:col>
                    <xdr:colOff>1819275</xdr:colOff>
                    <xdr:row>6</xdr:row>
                    <xdr:rowOff>152400</xdr:rowOff>
                  </from>
                  <to>
                    <xdr:col>2</xdr:col>
                    <xdr:colOff>3095625</xdr:colOff>
                    <xdr:row>8</xdr:row>
                    <xdr:rowOff>9525</xdr:rowOff>
                  </to>
                </anchor>
              </controlPr>
            </control>
          </mc:Choice>
        </mc:AlternateContent>
        <mc:AlternateContent xmlns:mc="http://schemas.openxmlformats.org/markup-compatibility/2006">
          <mc:Choice Requires="x14">
            <control shapeId="1060" r:id="rId15" name="Button 36">
              <controlPr defaultSize="0" autoFill="0" autoLine="0" autoPict="0" macro="[0]!GotoInstructions">
                <anchor moveWithCells="1" sizeWithCells="1">
                  <from>
                    <xdr:col>2</xdr:col>
                    <xdr:colOff>295275</xdr:colOff>
                    <xdr:row>5</xdr:row>
                    <xdr:rowOff>85725</xdr:rowOff>
                  </from>
                  <to>
                    <xdr:col>2</xdr:col>
                    <xdr:colOff>1571625</xdr:colOff>
                    <xdr:row>6</xdr:row>
                    <xdr:rowOff>95250</xdr:rowOff>
                  </to>
                </anchor>
              </controlPr>
            </control>
          </mc:Choice>
        </mc:AlternateContent>
        <mc:AlternateContent xmlns:mc="http://schemas.openxmlformats.org/markup-compatibility/2006">
          <mc:Choice Requires="x14">
            <control shapeId="1065" r:id="rId16" name="Button 41">
              <controlPr defaultSize="0" autoFill="0" autoLine="0" autoPict="0" macro="[0]!GotoReturnOnEquity">
                <anchor moveWithCells="1" sizeWithCells="1">
                  <from>
                    <xdr:col>2</xdr:col>
                    <xdr:colOff>1819275</xdr:colOff>
                    <xdr:row>5</xdr:row>
                    <xdr:rowOff>76200</xdr:rowOff>
                  </from>
                  <to>
                    <xdr:col>2</xdr:col>
                    <xdr:colOff>3095625</xdr:colOff>
                    <xdr:row>6</xdr:row>
                    <xdr:rowOff>85725</xdr:rowOff>
                  </to>
                </anchor>
              </controlPr>
            </control>
          </mc:Choice>
        </mc:AlternateContent>
        <mc:AlternateContent xmlns:mc="http://schemas.openxmlformats.org/markup-compatibility/2006">
          <mc:Choice Requires="x14">
            <control shapeId="1066" r:id="rId17" name="Button 42">
              <controlPr defaultSize="0" autoFill="0" autoLine="0" autoPict="0" macro="[0]!GotoNetProfitMargin">
                <anchor moveWithCells="1" sizeWithCells="1">
                  <from>
                    <xdr:col>2</xdr:col>
                    <xdr:colOff>295275</xdr:colOff>
                    <xdr:row>14</xdr:row>
                    <xdr:rowOff>114300</xdr:rowOff>
                  </from>
                  <to>
                    <xdr:col>2</xdr:col>
                    <xdr:colOff>1571625</xdr:colOff>
                    <xdr:row>15</xdr:row>
                    <xdr:rowOff>133350</xdr:rowOff>
                  </to>
                </anchor>
              </controlPr>
            </control>
          </mc:Choice>
        </mc:AlternateContent>
        <mc:AlternateContent xmlns:mc="http://schemas.openxmlformats.org/markup-compatibility/2006">
          <mc:Choice Requires="x14">
            <control shapeId="1069" r:id="rId18" name="Button 45">
              <controlPr defaultSize="0" autoFill="0" autoLine="0" autoPict="0" macro="[0]!GotoReturnOnAssets">
                <anchor moveWithCells="1" sizeWithCells="1">
                  <from>
                    <xdr:col>2</xdr:col>
                    <xdr:colOff>295275</xdr:colOff>
                    <xdr:row>16</xdr:row>
                    <xdr:rowOff>47625</xdr:rowOff>
                  </from>
                  <to>
                    <xdr:col>2</xdr:col>
                    <xdr:colOff>1571625</xdr:colOff>
                    <xdr:row>17</xdr:row>
                    <xdr:rowOff>66675</xdr:rowOff>
                  </to>
                </anchor>
              </controlPr>
            </control>
          </mc:Choice>
        </mc:AlternateContent>
        <mc:AlternateContent xmlns:mc="http://schemas.openxmlformats.org/markup-compatibility/2006">
          <mc:Choice Requires="x14">
            <control shapeId="1087" r:id="rId19" name="Button 63">
              <controlPr defaultSize="0" autoFill="0" autoLine="0" autoPict="0" macro="[0]!GotoGrossProfitMargin">
                <anchor moveWithCells="1" sizeWithCells="1">
                  <from>
                    <xdr:col>2</xdr:col>
                    <xdr:colOff>295275</xdr:colOff>
                    <xdr:row>13</xdr:row>
                    <xdr:rowOff>28575</xdr:rowOff>
                  </from>
                  <to>
                    <xdr:col>2</xdr:col>
                    <xdr:colOff>1571625</xdr:colOff>
                    <xdr:row>14</xdr:row>
                    <xdr:rowOff>47625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autoPageBreaks="0" fitToPage="1"/>
  </sheetPr>
  <dimension ref="B2:G6"/>
  <sheetViews>
    <sheetView showGridLines="0" showRowColHeaders="0" workbookViewId="0"/>
  </sheetViews>
  <sheetFormatPr defaultRowHeight="12.75" x14ac:dyDescent="0.2"/>
  <cols>
    <col min="1" max="1" width="3.83203125" style="1" customWidth="1"/>
    <col min="2" max="2" width="37.1640625" style="1" customWidth="1"/>
    <col min="3" max="3" width="12.5" style="1" customWidth="1"/>
    <col min="4" max="7" width="13.1640625" style="1" customWidth="1"/>
    <col min="8" max="16384" width="9.33203125" style="1"/>
  </cols>
  <sheetData>
    <row r="2" spans="2:7" ht="15.75" x14ac:dyDescent="0.25">
      <c r="B2" s="9" t="s">
        <v>83</v>
      </c>
    </row>
    <row r="3" spans="2:7" x14ac:dyDescent="0.2">
      <c r="B3" s="2" t="s">
        <v>102</v>
      </c>
      <c r="D3" s="10" t="s">
        <v>85</v>
      </c>
      <c r="E3" s="10" t="s">
        <v>86</v>
      </c>
      <c r="F3" s="10" t="s">
        <v>87</v>
      </c>
      <c r="G3" s="10" t="s">
        <v>88</v>
      </c>
    </row>
    <row r="4" spans="2:7" x14ac:dyDescent="0.2">
      <c r="B4" s="1" t="s">
        <v>103</v>
      </c>
      <c r="D4" s="3">
        <f>'Income Statement'!_1ST_QTR Net_income</f>
        <v>490700</v>
      </c>
      <c r="E4" s="3">
        <f>'Income Statement'!_2ND_QTR Net_income</f>
        <v>227879.40000000002</v>
      </c>
      <c r="F4" s="3">
        <f>'Income Statement'!_3RD_QTR Net_income</f>
        <v>170059.40000000002</v>
      </c>
      <c r="G4" s="3">
        <f>'Income Statement'!_4TH_QTR Net_income</f>
        <v>834109.3600000001</v>
      </c>
    </row>
    <row r="5" spans="2:7" x14ac:dyDescent="0.2">
      <c r="B5" s="1" t="s">
        <v>104</v>
      </c>
      <c r="D5" s="3">
        <f>'Balance Sheet'!_1ST_QTR Equity</f>
        <v>2040700</v>
      </c>
      <c r="E5" s="3">
        <f>'Balance Sheet'!_2ND_QTR Equity</f>
        <v>2226579</v>
      </c>
      <c r="F5" s="3">
        <f>'Balance Sheet'!_3RD_QTR Equity</f>
        <v>2324538</v>
      </c>
      <c r="G5" s="3">
        <f>'Balance Sheet'!_4TH_QTR Equity</f>
        <v>1897157</v>
      </c>
    </row>
    <row r="6" spans="2:7" x14ac:dyDescent="0.2">
      <c r="B6" s="1" t="s">
        <v>105</v>
      </c>
      <c r="D6" s="5">
        <f>D4/D5</f>
        <v>0.24045670603224384</v>
      </c>
      <c r="E6" s="5">
        <f>E4/E5</f>
        <v>0.10234507735858464</v>
      </c>
      <c r="F6" s="5">
        <f>F4/F5</f>
        <v>7.315836523214507E-2</v>
      </c>
      <c r="G6" s="5">
        <f>G4/G5</f>
        <v>0.43966280070653091</v>
      </c>
    </row>
  </sheetData>
  <phoneticPr fontId="11" type="noConversion"/>
  <printOptions horizontalCentered="1" gridLinesSet="0"/>
  <pageMargins left="0.75" right="0.75" top="1" bottom="1" header="0.5" footer="0.5"/>
  <pageSetup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2" r:id="rId4" name="Button 2">
              <controlPr defaultSize="0" print="0" autoFill="0" autoLine="0" autoPict="0" macro="[0]!GotoIndex">
                <anchor moveWithCells="1" sizeWithCells="1">
                  <from>
                    <xdr:col>6</xdr:col>
                    <xdr:colOff>0</xdr:colOff>
                    <xdr:row>0</xdr:row>
                    <xdr:rowOff>76200</xdr:rowOff>
                  </from>
                  <to>
                    <xdr:col>7</xdr:col>
                    <xdr:colOff>523875</xdr:colOff>
                    <xdr:row>1</xdr:row>
                    <xdr:rowOff>95250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autoPageBreaks="0" fitToPage="1"/>
  </sheetPr>
  <dimension ref="B2:G6"/>
  <sheetViews>
    <sheetView showGridLines="0" showRowColHeaders="0" workbookViewId="0"/>
  </sheetViews>
  <sheetFormatPr defaultRowHeight="12.75" x14ac:dyDescent="0.2"/>
  <cols>
    <col min="1" max="1" width="3.83203125" style="1" customWidth="1"/>
    <col min="2" max="2" width="37.1640625" style="1" customWidth="1"/>
    <col min="3" max="3" width="12.5" style="1" customWidth="1"/>
    <col min="4" max="7" width="13.1640625" style="1" customWidth="1"/>
    <col min="8" max="16384" width="9.33203125" style="1"/>
  </cols>
  <sheetData>
    <row r="2" spans="2:7" ht="15.75" x14ac:dyDescent="0.25">
      <c r="B2" s="9" t="s">
        <v>106</v>
      </c>
    </row>
    <row r="3" spans="2:7" x14ac:dyDescent="0.2">
      <c r="B3" s="2" t="s">
        <v>107</v>
      </c>
      <c r="D3" s="10" t="s">
        <v>85</v>
      </c>
      <c r="E3" s="10" t="s">
        <v>86</v>
      </c>
      <c r="F3" s="10" t="s">
        <v>87</v>
      </c>
      <c r="G3" s="10" t="s">
        <v>88</v>
      </c>
    </row>
    <row r="4" spans="2:7" x14ac:dyDescent="0.2">
      <c r="B4" s="1" t="s">
        <v>108</v>
      </c>
      <c r="D4" s="3">
        <f>'Balance Sheet'!_1ST_QTR CurrentAssets</f>
        <v>1438305</v>
      </c>
      <c r="E4" s="3">
        <f>'Balance Sheet'!_2ND_QTR CurrentAssets</f>
        <v>1358433</v>
      </c>
      <c r="F4" s="3">
        <f>'Balance Sheet'!_3RD_QTR CurrentAssets</f>
        <v>1548091</v>
      </c>
      <c r="G4" s="3">
        <f>'Balance Sheet'!_4TH_QTR CurrentAssets</f>
        <v>951271</v>
      </c>
    </row>
    <row r="5" spans="2:7" x14ac:dyDescent="0.2">
      <c r="B5" s="1" t="s">
        <v>109</v>
      </c>
      <c r="C5" s="3"/>
      <c r="D5" s="3">
        <f>'Balance Sheet'!_1ST_QTR CurrentLiabilities</f>
        <v>757355</v>
      </c>
      <c r="E5" s="3">
        <f>'Balance Sheet'!_2ND_QTR CurrentLiabilities</f>
        <v>605896</v>
      </c>
      <c r="F5" s="3">
        <f>'Balance Sheet'!_3RD_QTR CurrentLiabilities</f>
        <v>559887</v>
      </c>
      <c r="G5" s="3">
        <f>'Balance Sheet'!_4TH_QTR CurrentLiabilities</f>
        <v>385740</v>
      </c>
    </row>
    <row r="6" spans="2:7" x14ac:dyDescent="0.2">
      <c r="B6" s="1" t="s">
        <v>107</v>
      </c>
      <c r="C6" s="6"/>
      <c r="D6" s="6">
        <f>D4/D5</f>
        <v>1.8991160024031002</v>
      </c>
      <c r="E6" s="6">
        <f>E4/E5</f>
        <v>2.2420233835509724</v>
      </c>
      <c r="F6" s="6">
        <f>F4/F5</f>
        <v>2.7650061530273073</v>
      </c>
      <c r="G6" s="6">
        <f>G4/G5</f>
        <v>2.4660937418986881</v>
      </c>
    </row>
  </sheetData>
  <phoneticPr fontId="11" type="noConversion"/>
  <printOptions horizontalCentered="1" gridLinesSet="0"/>
  <pageMargins left="0.75" right="0.75" top="1" bottom="1" header="0.5" footer="0.5"/>
  <pageSetup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6" r:id="rId4" name="Button 2">
              <controlPr defaultSize="0" print="0" autoFill="0" autoLine="0" autoPict="0" macro="[0]!GotoIndex">
                <anchor moveWithCells="1" sizeWithCells="1">
                  <from>
                    <xdr:col>6</xdr:col>
                    <xdr:colOff>0</xdr:colOff>
                    <xdr:row>0</xdr:row>
                    <xdr:rowOff>76200</xdr:rowOff>
                  </from>
                  <to>
                    <xdr:col>7</xdr:col>
                    <xdr:colOff>523875</xdr:colOff>
                    <xdr:row>1</xdr:row>
                    <xdr:rowOff>95250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autoPageBreaks="0" fitToPage="1"/>
  </sheetPr>
  <dimension ref="B2:G7"/>
  <sheetViews>
    <sheetView showGridLines="0" showRowColHeaders="0" workbookViewId="0"/>
  </sheetViews>
  <sheetFormatPr defaultRowHeight="12.75" x14ac:dyDescent="0.2"/>
  <cols>
    <col min="1" max="1" width="3.83203125" style="1" customWidth="1"/>
    <col min="2" max="2" width="37.1640625" style="1" customWidth="1"/>
    <col min="3" max="3" width="12.5" style="1" customWidth="1"/>
    <col min="4" max="7" width="13.1640625" style="1" customWidth="1"/>
    <col min="8" max="16384" width="9.33203125" style="1"/>
  </cols>
  <sheetData>
    <row r="2" spans="2:7" ht="15.75" x14ac:dyDescent="0.25">
      <c r="B2" s="9" t="s">
        <v>106</v>
      </c>
    </row>
    <row r="3" spans="2:7" x14ac:dyDescent="0.2">
      <c r="B3" s="2" t="s">
        <v>110</v>
      </c>
      <c r="D3" s="10" t="s">
        <v>85</v>
      </c>
      <c r="E3" s="10" t="s">
        <v>86</v>
      </c>
      <c r="F3" s="10" t="s">
        <v>87</v>
      </c>
      <c r="G3" s="10" t="s">
        <v>88</v>
      </c>
    </row>
    <row r="4" spans="2:7" x14ac:dyDescent="0.2">
      <c r="B4" s="1" t="s">
        <v>108</v>
      </c>
      <c r="C4" s="3"/>
      <c r="D4" s="3">
        <f>'Balance Sheet'!_1ST_QTR CurrentAssets</f>
        <v>1438305</v>
      </c>
      <c r="E4" s="3">
        <f>'Balance Sheet'!_2ND_QTR CurrentAssets</f>
        <v>1358433</v>
      </c>
      <c r="F4" s="3">
        <f>'Balance Sheet'!_3RD_QTR CurrentAssets</f>
        <v>1548091</v>
      </c>
      <c r="G4" s="3">
        <f>'Balance Sheet'!_4TH_QTR CurrentAssets</f>
        <v>951271</v>
      </c>
    </row>
    <row r="5" spans="2:7" x14ac:dyDescent="0.2">
      <c r="B5" s="1" t="s">
        <v>47</v>
      </c>
      <c r="C5" s="3"/>
      <c r="D5" s="3">
        <f>'Balance Sheet'!_1ST_QTR Inventory</f>
        <v>630411</v>
      </c>
      <c r="E5" s="3">
        <f>'Balance Sheet'!_2ND_QTR Inventory</f>
        <v>590959</v>
      </c>
      <c r="F5" s="3">
        <f>'Balance Sheet'!_3RD_QTR Inventory</f>
        <v>575178</v>
      </c>
      <c r="G5" s="3">
        <f>'Balance Sheet'!_4TH_QTR Inventory</f>
        <v>1186002</v>
      </c>
    </row>
    <row r="6" spans="2:7" x14ac:dyDescent="0.2">
      <c r="B6" s="1" t="s">
        <v>109</v>
      </c>
      <c r="C6" s="3"/>
      <c r="D6" s="3">
        <f>'Balance Sheet'!_1ST_QTR CurrentLiabilities</f>
        <v>757355</v>
      </c>
      <c r="E6" s="3">
        <f>'Balance Sheet'!_2ND_QTR CurrentLiabilities</f>
        <v>605896</v>
      </c>
      <c r="F6" s="3">
        <f>'Balance Sheet'!_3RD_QTR CurrentLiabilities</f>
        <v>559887</v>
      </c>
      <c r="G6" s="3">
        <f>'Balance Sheet'!_4TH_QTR CurrentLiabilities</f>
        <v>385740</v>
      </c>
    </row>
    <row r="7" spans="2:7" x14ac:dyDescent="0.2">
      <c r="B7" s="1" t="s">
        <v>110</v>
      </c>
      <c r="C7" s="6"/>
      <c r="D7" s="6">
        <f>(D4-D5)/D6</f>
        <v>1.066730925391659</v>
      </c>
      <c r="E7" s="6">
        <f>(E4-E5)/E6</f>
        <v>1.2666761292367006</v>
      </c>
      <c r="F7" s="6">
        <f>(F4-F5)/F6</f>
        <v>1.7376952849414258</v>
      </c>
      <c r="G7" s="6">
        <f>(G4-G5)/G6</f>
        <v>-0.60852128376626746</v>
      </c>
    </row>
  </sheetData>
  <phoneticPr fontId="11" type="noConversion"/>
  <printOptions horizontalCentered="1" gridLinesSet="0"/>
  <pageMargins left="0.75" right="0.75" top="1" bottom="1" header="0.5" footer="0.5"/>
  <pageSetup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90" r:id="rId4" name="Button 2">
              <controlPr defaultSize="0" print="0" autoFill="0" autoLine="0" autoPict="0" macro="[0]!GotoIndex">
                <anchor moveWithCells="1" sizeWithCells="1">
                  <from>
                    <xdr:col>6</xdr:col>
                    <xdr:colOff>0</xdr:colOff>
                    <xdr:row>0</xdr:row>
                    <xdr:rowOff>76200</xdr:rowOff>
                  </from>
                  <to>
                    <xdr:col>7</xdr:col>
                    <xdr:colOff>523875</xdr:colOff>
                    <xdr:row>1</xdr:row>
                    <xdr:rowOff>95250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autoPageBreaks="0" fitToPage="1"/>
  </sheetPr>
  <dimension ref="B1:G6"/>
  <sheetViews>
    <sheetView showGridLines="0" showRowColHeaders="0" workbookViewId="0">
      <selection activeCell="D5" sqref="D5"/>
    </sheetView>
  </sheetViews>
  <sheetFormatPr defaultRowHeight="12.75" x14ac:dyDescent="0.2"/>
  <cols>
    <col min="1" max="1" width="3.83203125" style="1" customWidth="1"/>
    <col min="2" max="2" width="37.1640625" style="1" customWidth="1"/>
    <col min="3" max="3" width="12.5" style="1" customWidth="1"/>
    <col min="4" max="7" width="13.1640625" style="1" customWidth="1"/>
    <col min="8" max="16384" width="9.33203125" style="1"/>
  </cols>
  <sheetData>
    <row r="1" spans="2:7" ht="12.75" customHeight="1" x14ac:dyDescent="0.25">
      <c r="B1" s="8"/>
    </row>
    <row r="2" spans="2:7" ht="15.75" x14ac:dyDescent="0.25">
      <c r="B2" s="9" t="s">
        <v>111</v>
      </c>
    </row>
    <row r="3" spans="2:7" x14ac:dyDescent="0.2">
      <c r="B3" s="2" t="s">
        <v>112</v>
      </c>
      <c r="D3" s="10" t="s">
        <v>85</v>
      </c>
      <c r="E3" s="10" t="s">
        <v>86</v>
      </c>
      <c r="F3" s="10" t="s">
        <v>87</v>
      </c>
      <c r="G3" s="10" t="s">
        <v>88</v>
      </c>
    </row>
    <row r="4" spans="2:7" x14ac:dyDescent="0.2">
      <c r="B4" s="1" t="s">
        <v>113</v>
      </c>
      <c r="D4" s="3">
        <f>'Balance Sheet'!_1ST_QTR AccountsReceivable</f>
        <v>657534</v>
      </c>
      <c r="E4" s="3">
        <f>'Balance Sheet'!_2ND_QTR AccountsReceivable</f>
        <v>493151</v>
      </c>
      <c r="F4" s="3">
        <f>'Balance Sheet'!_3RD_QTR AccountsReceivable</f>
        <v>427397</v>
      </c>
      <c r="G4" s="3">
        <f>'Balance Sheet'!_4TH_QTR AccountsReceivable</f>
        <v>660855</v>
      </c>
    </row>
    <row r="5" spans="2:7" x14ac:dyDescent="0.2">
      <c r="B5" s="1" t="s">
        <v>114</v>
      </c>
      <c r="D5" s="3">
        <f>'Income Statement'!_1ST_QTR Sales/90</f>
        <v>22222.222222222223</v>
      </c>
      <c r="E5" s="3">
        <f>'Income Statement'!_2ND_QTR Sales/90</f>
        <v>16666.666666666668</v>
      </c>
      <c r="F5" s="3">
        <f>'Income Statement'!_3RD_QTR Sales/90</f>
        <v>14444.444444444445</v>
      </c>
      <c r="G5" s="3">
        <f>'Income Statement'!_4TH_QTR Sales/90</f>
        <v>22334.444444444445</v>
      </c>
    </row>
    <row r="6" spans="2:7" x14ac:dyDescent="0.2">
      <c r="B6" s="1" t="s">
        <v>112</v>
      </c>
      <c r="D6" s="7">
        <f>D4/D5</f>
        <v>29.589030000000001</v>
      </c>
      <c r="E6" s="7">
        <f>E4/E5</f>
        <v>29.589059999999996</v>
      </c>
      <c r="F6" s="7">
        <f>F4/F5</f>
        <v>29.589023076923077</v>
      </c>
      <c r="G6" s="7">
        <f>G4/G5</f>
        <v>29.589050296005173</v>
      </c>
    </row>
  </sheetData>
  <phoneticPr fontId="11" type="noConversion"/>
  <printOptions horizontalCentered="1" gridLinesSet="0"/>
  <pageMargins left="0.75" right="0.75" top="1" bottom="1" header="0.5" footer="0.5"/>
  <pageSetup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4" r:id="rId4" name="Button 2">
              <controlPr defaultSize="0" print="0" autoFill="0" autoLine="0" autoPict="0" macro="[0]!GotoIndex">
                <anchor moveWithCells="1" sizeWithCells="1">
                  <from>
                    <xdr:col>6</xdr:col>
                    <xdr:colOff>0</xdr:colOff>
                    <xdr:row>0</xdr:row>
                    <xdr:rowOff>76200</xdr:rowOff>
                  </from>
                  <to>
                    <xdr:col>7</xdr:col>
                    <xdr:colOff>523875</xdr:colOff>
                    <xdr:row>1</xdr:row>
                    <xdr:rowOff>95250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autoPageBreaks="0" fitToPage="1"/>
  </sheetPr>
  <dimension ref="B2:G6"/>
  <sheetViews>
    <sheetView showGridLines="0" showRowColHeaders="0" workbookViewId="0"/>
  </sheetViews>
  <sheetFormatPr defaultRowHeight="12.75" x14ac:dyDescent="0.2"/>
  <cols>
    <col min="1" max="1" width="3.83203125" style="1" customWidth="1"/>
    <col min="2" max="2" width="37.1640625" style="1" customWidth="1"/>
    <col min="3" max="3" width="12.5" style="1" customWidth="1"/>
    <col min="4" max="7" width="13.1640625" style="1" customWidth="1"/>
    <col min="8" max="16384" width="9.33203125" style="1"/>
  </cols>
  <sheetData>
    <row r="2" spans="2:7" ht="15.75" x14ac:dyDescent="0.25">
      <c r="B2" s="9" t="s">
        <v>111</v>
      </c>
    </row>
    <row r="3" spans="2:7" x14ac:dyDescent="0.2">
      <c r="B3" s="2" t="s">
        <v>115</v>
      </c>
      <c r="D3" s="10" t="s">
        <v>85</v>
      </c>
      <c r="E3" s="10" t="s">
        <v>86</v>
      </c>
      <c r="F3" s="10" t="s">
        <v>87</v>
      </c>
      <c r="G3" s="10" t="s">
        <v>88</v>
      </c>
    </row>
    <row r="4" spans="2:7" x14ac:dyDescent="0.2">
      <c r="B4" s="1" t="s">
        <v>116</v>
      </c>
      <c r="D4" s="3">
        <f>'Income Statement'!_1ST_QTR COGS</f>
        <v>945000</v>
      </c>
      <c r="E4" s="3">
        <f>'Income Statement'!_2ND_QTR COGS</f>
        <v>865000</v>
      </c>
      <c r="F4" s="3">
        <f>'Income Statement'!_3RD_QTR COGS</f>
        <v>833000</v>
      </c>
      <c r="G4" s="3">
        <f>'Income Statement'!_4TH_QTR COGS</f>
        <v>946616</v>
      </c>
    </row>
    <row r="5" spans="2:7" x14ac:dyDescent="0.2">
      <c r="B5" s="1" t="s">
        <v>117</v>
      </c>
      <c r="D5" s="3">
        <f>'Balance Sheet'!_1ST_QTR Inventory</f>
        <v>630411</v>
      </c>
      <c r="E5" s="3">
        <f>'Balance Sheet'!_2ND_QTR Inventory</f>
        <v>590959</v>
      </c>
      <c r="F5" s="3">
        <f>'Balance Sheet'!_3RD_QTR Inventory</f>
        <v>575178</v>
      </c>
      <c r="G5" s="3">
        <f>'Balance Sheet'!_4TH_QTR Inventory</f>
        <v>1186002</v>
      </c>
    </row>
    <row r="6" spans="2:7" x14ac:dyDescent="0.2">
      <c r="B6" s="1" t="s">
        <v>118</v>
      </c>
      <c r="D6" s="6">
        <f>D4/D5</f>
        <v>1.4990220665565797</v>
      </c>
      <c r="E6" s="6">
        <f>E4/E5</f>
        <v>1.4637225255897617</v>
      </c>
      <c r="F6" s="6">
        <f>F4/F5</f>
        <v>1.4482473251758585</v>
      </c>
      <c r="G6" s="6">
        <f>G4/G5</f>
        <v>0.79815717005536246</v>
      </c>
    </row>
  </sheetData>
  <phoneticPr fontId="11" type="noConversion"/>
  <printOptions horizontalCentered="1" gridLinesSet="0"/>
  <pageMargins left="0.75" right="0.75" top="1" bottom="1" header="0.5" footer="0.5"/>
  <pageSetup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8" r:id="rId4" name="Button 2">
              <controlPr defaultSize="0" print="0" autoFill="0" autoLine="0" autoPict="0" macro="[0]!GotoIndex">
                <anchor moveWithCells="1" sizeWithCells="1">
                  <from>
                    <xdr:col>6</xdr:col>
                    <xdr:colOff>0</xdr:colOff>
                    <xdr:row>0</xdr:row>
                    <xdr:rowOff>76200</xdr:rowOff>
                  </from>
                  <to>
                    <xdr:col>7</xdr:col>
                    <xdr:colOff>523875</xdr:colOff>
                    <xdr:row>1</xdr:row>
                    <xdr:rowOff>95250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autoPageBreaks="0" fitToPage="1"/>
  </sheetPr>
  <dimension ref="B2:G6"/>
  <sheetViews>
    <sheetView showGridLines="0" showRowColHeaders="0" workbookViewId="0"/>
  </sheetViews>
  <sheetFormatPr defaultRowHeight="12.75" x14ac:dyDescent="0.2"/>
  <cols>
    <col min="1" max="1" width="3.83203125" style="1" customWidth="1"/>
    <col min="2" max="2" width="37.1640625" style="1" customWidth="1"/>
    <col min="3" max="3" width="12.5" style="1" customWidth="1"/>
    <col min="4" max="7" width="13.1640625" style="1" customWidth="1"/>
    <col min="8" max="16384" width="9.33203125" style="1"/>
  </cols>
  <sheetData>
    <row r="2" spans="2:7" ht="15.75" x14ac:dyDescent="0.25">
      <c r="B2" s="9" t="s">
        <v>119</v>
      </c>
    </row>
    <row r="3" spans="2:7" x14ac:dyDescent="0.2">
      <c r="B3" s="2" t="s">
        <v>120</v>
      </c>
      <c r="D3" s="10" t="s">
        <v>85</v>
      </c>
      <c r="E3" s="10" t="s">
        <v>86</v>
      </c>
      <c r="F3" s="10" t="s">
        <v>87</v>
      </c>
      <c r="G3" s="10" t="s">
        <v>88</v>
      </c>
    </row>
    <row r="4" spans="2:7" x14ac:dyDescent="0.2">
      <c r="B4" s="1" t="s">
        <v>121</v>
      </c>
      <c r="D4" s="3">
        <f>'Balance Sheet'!_1ST_QTR Total_Liabilities</f>
        <v>1464355</v>
      </c>
      <c r="E4" s="3">
        <f>'Balance Sheet'!_2ND_QTR Total_Liabilities</f>
        <v>1262896</v>
      </c>
      <c r="F4" s="3">
        <f>'Balance Sheet'!_3RD_QTR Total_Liabilities</f>
        <v>1216887</v>
      </c>
      <c r="G4" s="3">
        <f>'Balance Sheet'!_4TH_QTR Total_Liabilities</f>
        <v>1042740</v>
      </c>
    </row>
    <row r="5" spans="2:7" x14ac:dyDescent="0.2">
      <c r="B5" s="1" t="s">
        <v>122</v>
      </c>
      <c r="D5" s="3">
        <f>'Balance Sheet'!_1ST_QTR Total_Assets</f>
        <v>3505055</v>
      </c>
      <c r="E5" s="3">
        <f>'Balance Sheet'!_2ND_QTR Total_Assets</f>
        <v>3489475</v>
      </c>
      <c r="F5" s="3">
        <f>'Balance Sheet'!_3RD_QTR Total_Assets</f>
        <v>3541425</v>
      </c>
      <c r="G5" s="3">
        <f>'Balance Sheet'!_4TH_QTR Total_Assets</f>
        <v>2939897</v>
      </c>
    </row>
    <row r="6" spans="2:7" x14ac:dyDescent="0.2">
      <c r="B6" s="1" t="s">
        <v>120</v>
      </c>
      <c r="D6" s="5">
        <f>D4/D5</f>
        <v>0.41778374376436317</v>
      </c>
      <c r="E6" s="5">
        <f>E4/E5</f>
        <v>0.36191576096690764</v>
      </c>
      <c r="F6" s="5">
        <f>F4/F5</f>
        <v>0.34361507020479043</v>
      </c>
      <c r="G6" s="5">
        <f>G4/G5</f>
        <v>0.35468589545824225</v>
      </c>
    </row>
  </sheetData>
  <phoneticPr fontId="11" type="noConversion"/>
  <printOptions horizontalCentered="1" gridLinesSet="0"/>
  <pageMargins left="0.75" right="0.75" top="1" bottom="1" header="0.5" footer="0.5"/>
  <pageSetup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2" r:id="rId4" name="Button 2">
              <controlPr defaultSize="0" print="0" autoFill="0" autoLine="0" autoPict="0" macro="[0]!GotoIndex">
                <anchor moveWithCells="1" sizeWithCells="1">
                  <from>
                    <xdr:col>6</xdr:col>
                    <xdr:colOff>0</xdr:colOff>
                    <xdr:row>0</xdr:row>
                    <xdr:rowOff>76200</xdr:rowOff>
                  </from>
                  <to>
                    <xdr:col>7</xdr:col>
                    <xdr:colOff>523875</xdr:colOff>
                    <xdr:row>1</xdr:row>
                    <xdr:rowOff>95250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autoPageBreaks="0" fitToPage="1"/>
  </sheetPr>
  <dimension ref="B2:G6"/>
  <sheetViews>
    <sheetView showGridLines="0" showRowColHeaders="0" workbookViewId="0"/>
  </sheetViews>
  <sheetFormatPr defaultRowHeight="12.75" x14ac:dyDescent="0.2"/>
  <cols>
    <col min="1" max="1" width="3.83203125" style="1" customWidth="1"/>
    <col min="2" max="2" width="37.1640625" style="1" customWidth="1"/>
    <col min="3" max="3" width="12.5" style="1" customWidth="1"/>
    <col min="4" max="7" width="13.1640625" style="1" customWidth="1"/>
    <col min="8" max="16384" width="9.33203125" style="1"/>
  </cols>
  <sheetData>
    <row r="2" spans="2:7" ht="15.75" x14ac:dyDescent="0.25">
      <c r="B2" s="9" t="s">
        <v>119</v>
      </c>
    </row>
    <row r="3" spans="2:7" x14ac:dyDescent="0.2">
      <c r="B3" s="2" t="s">
        <v>123</v>
      </c>
      <c r="D3" s="10" t="s">
        <v>85</v>
      </c>
      <c r="E3" s="10" t="s">
        <v>86</v>
      </c>
      <c r="F3" s="10" t="s">
        <v>87</v>
      </c>
      <c r="G3" s="10" t="s">
        <v>88</v>
      </c>
    </row>
    <row r="4" spans="2:7" x14ac:dyDescent="0.2">
      <c r="B4" s="1" t="s">
        <v>124</v>
      </c>
      <c r="D4" s="3">
        <f>'Balance Sheet'!_1ST_QTR Equity</f>
        <v>2040700</v>
      </c>
      <c r="E4" s="3">
        <f>'Balance Sheet'!_2ND_QTR Equity</f>
        <v>2226579</v>
      </c>
      <c r="F4" s="3">
        <f>'Balance Sheet'!_3RD_QTR Equity</f>
        <v>2324538</v>
      </c>
      <c r="G4" s="3">
        <f>'Balance Sheet'!_4TH_QTR Equity</f>
        <v>1897157</v>
      </c>
    </row>
    <row r="5" spans="2:7" x14ac:dyDescent="0.2">
      <c r="B5" s="1" t="s">
        <v>122</v>
      </c>
      <c r="D5" s="3">
        <f>'Balance Sheet'!_1ST_QTR Total_Assets</f>
        <v>3505055</v>
      </c>
      <c r="E5" s="3">
        <f>'Balance Sheet'!_2ND_QTR Total_Assets</f>
        <v>3489475</v>
      </c>
      <c r="F5" s="3">
        <f>'Balance Sheet'!_3RD_QTR Total_Assets</f>
        <v>3541425</v>
      </c>
      <c r="G5" s="3">
        <f>'Balance Sheet'!_4TH_QTR Total_Assets</f>
        <v>2939897</v>
      </c>
    </row>
    <row r="6" spans="2:7" x14ac:dyDescent="0.2">
      <c r="B6" s="1" t="s">
        <v>123</v>
      </c>
      <c r="D6" s="5">
        <f>D4/D5</f>
        <v>0.58221625623563678</v>
      </c>
      <c r="E6" s="5">
        <f>E4/E5</f>
        <v>0.63808423903309242</v>
      </c>
      <c r="F6" s="5">
        <f>F4/F5</f>
        <v>0.65638492979520957</v>
      </c>
      <c r="G6" s="5">
        <f>G4/G5</f>
        <v>0.64531410454175775</v>
      </c>
    </row>
  </sheetData>
  <phoneticPr fontId="11" type="noConversion"/>
  <printOptions horizontalCentered="1" gridLinesSet="0"/>
  <pageMargins left="0.75" right="0.75" top="1" bottom="1" header="0.5" footer="0.5"/>
  <pageSetup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6" r:id="rId4" name="Button 2">
              <controlPr defaultSize="0" print="0" autoFill="0" autoLine="0" autoPict="0" macro="[0]!GotoIndex">
                <anchor moveWithCells="1" sizeWithCells="1">
                  <from>
                    <xdr:col>6</xdr:col>
                    <xdr:colOff>0</xdr:colOff>
                    <xdr:row>0</xdr:row>
                    <xdr:rowOff>76200</xdr:rowOff>
                  </from>
                  <to>
                    <xdr:col>7</xdr:col>
                    <xdr:colOff>523875</xdr:colOff>
                    <xdr:row>1</xdr:row>
                    <xdr:rowOff>95250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autoPageBreaks="0" fitToPage="1"/>
  </sheetPr>
  <dimension ref="B2:G6"/>
  <sheetViews>
    <sheetView showGridLines="0" showRowColHeaders="0" workbookViewId="0"/>
  </sheetViews>
  <sheetFormatPr defaultRowHeight="12.75" x14ac:dyDescent="0.2"/>
  <cols>
    <col min="1" max="1" width="3.83203125" style="1" customWidth="1"/>
    <col min="2" max="2" width="37.1640625" style="1" customWidth="1"/>
    <col min="3" max="3" width="12.5" style="1" customWidth="1"/>
    <col min="4" max="7" width="13.1640625" style="1" customWidth="1"/>
    <col min="8" max="16384" width="9.33203125" style="1"/>
  </cols>
  <sheetData>
    <row r="2" spans="2:7" ht="15.75" x14ac:dyDescent="0.25">
      <c r="B2" s="9" t="s">
        <v>119</v>
      </c>
    </row>
    <row r="3" spans="2:7" x14ac:dyDescent="0.2">
      <c r="B3" s="2" t="s">
        <v>125</v>
      </c>
      <c r="D3" s="10" t="s">
        <v>85</v>
      </c>
      <c r="E3" s="10" t="s">
        <v>86</v>
      </c>
      <c r="F3" s="10" t="s">
        <v>87</v>
      </c>
      <c r="G3" s="10" t="s">
        <v>88</v>
      </c>
    </row>
    <row r="4" spans="2:7" x14ac:dyDescent="0.2">
      <c r="B4" s="1" t="s">
        <v>126</v>
      </c>
      <c r="D4" s="3">
        <f>'Income Statement'!_1ST_QTR Net_income+'Income Statement'!_1ST_QTR Interest+'Income Statement'!_1ST_QTR Taxes</f>
        <v>717250</v>
      </c>
      <c r="E4" s="3">
        <f>'Income Statement'!_2ND_QTR Net_income+'Income Statement'!_2ND_QTR Interest+'Income Statement'!_2ND_QTR Taxes</f>
        <v>341792</v>
      </c>
      <c r="F4" s="3">
        <f>'Income Statement'!_3RD_QTR Net_income+'Income Statement'!_3RD_QTR Interest+'Income Statement'!_3RD_QTR Taxes</f>
        <v>259192</v>
      </c>
      <c r="G4" s="3">
        <f>'Income Statement'!_4TH_QTR Net_income+'Income Statement'!_4TH_QTR Interest+'Income Statement'!_4TH_QTR Taxes</f>
        <v>1207834.8</v>
      </c>
    </row>
    <row r="5" spans="2:7" x14ac:dyDescent="0.2">
      <c r="B5" s="1" t="s">
        <v>127</v>
      </c>
      <c r="D5" s="3">
        <f>'Income Statement'!_1ST_QTR Interest</f>
        <v>16250</v>
      </c>
      <c r="E5" s="3">
        <f>'Income Statement'!_2ND_QTR Interest</f>
        <v>16250</v>
      </c>
      <c r="F5" s="3">
        <f>'Income Statement'!_3RD_QTR Interest</f>
        <v>16250</v>
      </c>
      <c r="G5" s="3">
        <f>'Income Statement'!_4TH_QTR Interest</f>
        <v>16250</v>
      </c>
    </row>
    <row r="6" spans="2:7" x14ac:dyDescent="0.2">
      <c r="B6" s="1" t="s">
        <v>128</v>
      </c>
      <c r="D6" s="6">
        <f>D4/D5</f>
        <v>44.138461538461542</v>
      </c>
      <c r="E6" s="6">
        <f>E4/E5</f>
        <v>21.033353846153847</v>
      </c>
      <c r="F6" s="6">
        <f>F4/F5</f>
        <v>15.950276923076924</v>
      </c>
      <c r="G6" s="6">
        <f>G4/G5</f>
        <v>74.328295384615387</v>
      </c>
    </row>
  </sheetData>
  <phoneticPr fontId="11" type="noConversion"/>
  <printOptions horizontalCentered="1" gridLinesSet="0"/>
  <pageMargins left="0.75" right="0.75" top="1" bottom="1" header="0.5" footer="0.5"/>
  <pageSetup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Button 2">
              <controlPr defaultSize="0" print="0" autoFill="0" autoLine="0" autoPict="0" macro="[0]!GotoIndex">
                <anchor moveWithCells="1" sizeWithCells="1">
                  <from>
                    <xdr:col>6</xdr:col>
                    <xdr:colOff>0</xdr:colOff>
                    <xdr:row>0</xdr:row>
                    <xdr:rowOff>76200</xdr:rowOff>
                  </from>
                  <to>
                    <xdr:col>7</xdr:col>
                    <xdr:colOff>523875</xdr:colOff>
                    <xdr:row>1</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autoPageBreaks="0" fitToPage="1"/>
  </sheetPr>
  <dimension ref="B1:N19"/>
  <sheetViews>
    <sheetView showGridLines="0" showRowColHeaders="0" workbookViewId="0"/>
  </sheetViews>
  <sheetFormatPr defaultColWidth="12" defaultRowHeight="12.75" x14ac:dyDescent="0.2"/>
  <cols>
    <col min="1" max="1" width="3.1640625" style="20" customWidth="1"/>
    <col min="2" max="2" width="19" style="20" customWidth="1"/>
    <col min="3" max="3" width="4.1640625" style="20" customWidth="1"/>
    <col min="4" max="12" width="12" style="20"/>
    <col min="13" max="13" width="5.1640625" style="20" customWidth="1"/>
    <col min="14" max="16384" width="12" style="20"/>
  </cols>
  <sheetData>
    <row r="1" spans="2:14" ht="9.75" customHeight="1" x14ac:dyDescent="0.2"/>
    <row r="2" spans="2:14" ht="31.5" customHeight="1" thickBot="1" x14ac:dyDescent="0.25"/>
    <row r="3" spans="2:14" ht="21" thickTop="1" x14ac:dyDescent="0.3">
      <c r="B3" s="21"/>
      <c r="C3" s="22"/>
      <c r="D3" s="39" t="s">
        <v>1</v>
      </c>
      <c r="E3" s="39"/>
      <c r="F3" s="39"/>
      <c r="G3" s="39"/>
      <c r="H3" s="39"/>
      <c r="I3" s="39"/>
      <c r="J3" s="39"/>
      <c r="K3" s="39"/>
      <c r="L3" s="39"/>
      <c r="M3" s="23"/>
      <c r="N3" s="21"/>
    </row>
    <row r="4" spans="2:14" ht="15.75" x14ac:dyDescent="0.25">
      <c r="B4" s="21"/>
      <c r="C4" s="24"/>
      <c r="D4" s="40" t="s">
        <v>2</v>
      </c>
      <c r="E4" s="40"/>
      <c r="F4" s="40"/>
      <c r="G4" s="40"/>
      <c r="H4" s="40"/>
      <c r="I4" s="40"/>
      <c r="J4" s="40"/>
      <c r="K4" s="40"/>
      <c r="L4" s="40"/>
      <c r="M4" s="25"/>
      <c r="N4" s="21"/>
    </row>
    <row r="5" spans="2:14" ht="6.75" customHeight="1" x14ac:dyDescent="0.25">
      <c r="B5" s="21"/>
      <c r="C5" s="24"/>
      <c r="D5" s="26"/>
      <c r="E5" s="26"/>
      <c r="F5" s="26"/>
      <c r="G5" s="26"/>
      <c r="H5" s="26"/>
      <c r="I5" s="26"/>
      <c r="J5" s="26"/>
      <c r="K5" s="26"/>
      <c r="L5" s="26"/>
      <c r="M5" s="25"/>
      <c r="N5" s="21"/>
    </row>
    <row r="6" spans="2:14" ht="6.75" customHeight="1" x14ac:dyDescent="0.25">
      <c r="B6" s="21"/>
      <c r="C6" s="24"/>
      <c r="D6" s="27"/>
      <c r="E6" s="27"/>
      <c r="F6" s="27"/>
      <c r="G6" s="27"/>
      <c r="H6" s="27"/>
      <c r="I6" s="27"/>
      <c r="J6" s="27"/>
      <c r="K6" s="27"/>
      <c r="L6" s="27"/>
      <c r="M6" s="25"/>
      <c r="N6" s="21"/>
    </row>
    <row r="7" spans="2:14" x14ac:dyDescent="0.2">
      <c r="B7" s="21"/>
      <c r="C7" s="24"/>
      <c r="D7" s="38" t="s">
        <v>3</v>
      </c>
      <c r="E7" s="38"/>
      <c r="F7" s="38"/>
      <c r="G7" s="38"/>
      <c r="H7" s="28"/>
      <c r="I7" s="28"/>
      <c r="J7" s="28"/>
      <c r="K7" s="28"/>
      <c r="L7" s="28"/>
      <c r="M7" s="25"/>
      <c r="N7" s="21"/>
    </row>
    <row r="8" spans="2:14" x14ac:dyDescent="0.2">
      <c r="B8" s="21"/>
      <c r="C8" s="24"/>
      <c r="D8" s="29" t="s">
        <v>4</v>
      </c>
      <c r="E8" s="28"/>
      <c r="F8" s="28"/>
      <c r="G8" s="28"/>
      <c r="H8" s="28"/>
      <c r="I8" s="28"/>
      <c r="J8" s="28"/>
      <c r="K8" s="28"/>
      <c r="L8" s="28"/>
      <c r="M8" s="25"/>
      <c r="N8" s="21"/>
    </row>
    <row r="9" spans="2:14" x14ac:dyDescent="0.2">
      <c r="B9" s="21"/>
      <c r="C9" s="24"/>
      <c r="D9" s="38" t="s">
        <v>5</v>
      </c>
      <c r="E9" s="30"/>
      <c r="F9" s="30"/>
      <c r="G9" s="30"/>
      <c r="H9" s="30"/>
      <c r="I9" s="30"/>
      <c r="J9" s="30"/>
      <c r="K9" s="30"/>
      <c r="L9" s="30"/>
      <c r="M9" s="25"/>
      <c r="N9" s="21"/>
    </row>
    <row r="10" spans="2:14" x14ac:dyDescent="0.2">
      <c r="B10" s="21"/>
      <c r="C10" s="24"/>
      <c r="D10" s="31" t="s">
        <v>6</v>
      </c>
      <c r="E10" s="30"/>
      <c r="F10" s="30"/>
      <c r="G10" s="30"/>
      <c r="H10" s="30"/>
      <c r="I10" s="30"/>
      <c r="J10" s="30"/>
      <c r="K10" s="30"/>
      <c r="L10" s="30"/>
      <c r="M10" s="25"/>
      <c r="N10" s="21"/>
    </row>
    <row r="11" spans="2:14" x14ac:dyDescent="0.2">
      <c r="B11" s="21"/>
      <c r="C11" s="24"/>
      <c r="D11" s="38" t="s">
        <v>7</v>
      </c>
      <c r="E11" s="30"/>
      <c r="F11" s="30"/>
      <c r="G11" s="30"/>
      <c r="H11" s="30"/>
      <c r="I11" s="30"/>
      <c r="J11" s="30"/>
      <c r="K11" s="30"/>
      <c r="L11" s="30"/>
      <c r="M11" s="25"/>
      <c r="N11" s="21"/>
    </row>
    <row r="12" spans="2:14" x14ac:dyDescent="0.2">
      <c r="B12" s="21"/>
      <c r="C12" s="24"/>
      <c r="D12" s="31" t="s">
        <v>8</v>
      </c>
      <c r="E12" s="30"/>
      <c r="F12" s="30"/>
      <c r="G12" s="30"/>
      <c r="H12" s="30"/>
      <c r="I12" s="30"/>
      <c r="J12" s="32"/>
      <c r="L12" s="33" t="s">
        <v>9</v>
      </c>
      <c r="M12" s="25"/>
      <c r="N12" s="21"/>
    </row>
    <row r="13" spans="2:14" x14ac:dyDescent="0.2">
      <c r="B13" s="21"/>
      <c r="C13" s="24"/>
      <c r="D13" s="38" t="s">
        <v>10</v>
      </c>
      <c r="E13" s="30"/>
      <c r="F13" s="30"/>
      <c r="G13" s="30"/>
      <c r="H13" s="30"/>
      <c r="I13" s="30"/>
      <c r="J13" s="30"/>
      <c r="K13" s="30"/>
      <c r="L13" s="30"/>
      <c r="M13" s="25"/>
      <c r="N13" s="21"/>
    </row>
    <row r="14" spans="2:14" x14ac:dyDescent="0.2">
      <c r="B14" s="21"/>
      <c r="C14" s="24"/>
      <c r="D14" s="31" t="s">
        <v>129</v>
      </c>
      <c r="E14" s="30"/>
      <c r="F14" s="30"/>
      <c r="G14" s="30"/>
      <c r="H14" s="30"/>
      <c r="I14" s="30"/>
      <c r="J14" s="30"/>
      <c r="K14" s="30"/>
      <c r="L14" s="30"/>
      <c r="M14" s="25"/>
      <c r="N14" s="21"/>
    </row>
    <row r="15" spans="2:14" x14ac:dyDescent="0.2">
      <c r="B15" s="21"/>
      <c r="C15" s="24"/>
      <c r="D15" s="31" t="s">
        <v>11</v>
      </c>
      <c r="E15" s="30"/>
      <c r="F15" s="30"/>
      <c r="G15" s="30"/>
      <c r="H15" s="30"/>
      <c r="I15" s="30"/>
      <c r="J15" s="30"/>
      <c r="K15" s="30"/>
      <c r="L15" s="30"/>
      <c r="M15" s="25"/>
      <c r="N15" s="21"/>
    </row>
    <row r="16" spans="2:14" x14ac:dyDescent="0.2">
      <c r="B16" s="21"/>
      <c r="C16" s="24"/>
      <c r="D16" s="31" t="s">
        <v>12</v>
      </c>
      <c r="E16" s="30"/>
      <c r="F16" s="30"/>
      <c r="G16" s="30"/>
      <c r="H16" s="30"/>
      <c r="I16" s="30"/>
      <c r="J16" s="30"/>
      <c r="K16" s="30"/>
      <c r="L16" s="30"/>
      <c r="M16" s="25"/>
      <c r="N16" s="21"/>
    </row>
    <row r="17" spans="2:14" x14ac:dyDescent="0.2">
      <c r="B17" s="21"/>
      <c r="C17" s="24"/>
      <c r="D17" s="34"/>
      <c r="E17" s="21"/>
      <c r="F17" s="21"/>
      <c r="G17" s="21"/>
      <c r="H17" s="21"/>
      <c r="I17" s="21"/>
      <c r="J17" s="21"/>
      <c r="K17" s="21"/>
      <c r="L17" s="21"/>
      <c r="M17" s="25"/>
      <c r="N17" s="21"/>
    </row>
    <row r="18" spans="2:14" ht="20.25" customHeight="1" thickBot="1" x14ac:dyDescent="0.25">
      <c r="B18" s="21"/>
      <c r="C18" s="35"/>
      <c r="D18" s="36"/>
      <c r="E18" s="36"/>
      <c r="F18" s="36"/>
      <c r="G18" s="36"/>
      <c r="H18" s="36"/>
      <c r="I18" s="36"/>
      <c r="J18" s="36"/>
      <c r="K18" s="36"/>
      <c r="L18" s="36"/>
      <c r="M18" s="37"/>
      <c r="N18" s="21"/>
    </row>
    <row r="19" spans="2:14" ht="13.5" thickTop="1" x14ac:dyDescent="0.2">
      <c r="C19" s="21"/>
      <c r="D19" s="21"/>
      <c r="E19" s="21"/>
      <c r="F19" s="21"/>
      <c r="G19" s="21"/>
      <c r="H19" s="21"/>
      <c r="I19" s="21"/>
      <c r="J19" s="21"/>
      <c r="K19" s="21"/>
      <c r="L19" s="21"/>
      <c r="M19" s="21"/>
    </row>
  </sheetData>
  <phoneticPr fontId="11" type="noConversion"/>
  <printOptions horizontalCentered="1"/>
  <pageMargins left="0.75" right="0.75" top="1" bottom="1" header="0.5" footer="0.5"/>
  <pageSetup orientation="portrait" horizontalDpi="4294967294"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Line="0" autoPict="0" macro="[0]!GotoIndex">
                <anchor moveWithCells="1">
                  <from>
                    <xdr:col>6</xdr:col>
                    <xdr:colOff>266700</xdr:colOff>
                    <xdr:row>16</xdr:row>
                    <xdr:rowOff>114300</xdr:rowOff>
                  </from>
                  <to>
                    <xdr:col>8</xdr:col>
                    <xdr:colOff>295275</xdr:colOff>
                    <xdr:row>17</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autoPageBreaks="0" fitToPage="1"/>
  </sheetPr>
  <dimension ref="A1"/>
  <sheetViews>
    <sheetView showGridLines="0" showRowColHeaders="0" zoomScaleNormal="100" workbookViewId="0"/>
  </sheetViews>
  <sheetFormatPr defaultRowHeight="12.75" x14ac:dyDescent="0.2"/>
  <cols>
    <col min="1" max="1" width="2.83203125" style="161" customWidth="1"/>
    <col min="2" max="11" width="13.1640625" style="161" customWidth="1"/>
    <col min="12" max="16384" width="9.33203125" style="161"/>
  </cols>
  <sheetData/>
  <phoneticPr fontId="11" type="noConversion"/>
  <printOptions horizontalCentered="1" gridLinesSet="0"/>
  <pageMargins left="0.75" right="0.75" top="1" bottom="1" header="0.5" footer="0.5"/>
  <pageSetup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4" r:id="rId4" name="Button 2">
              <controlPr defaultSize="0" print="0" autoFill="0" autoLine="0" autoPict="0" macro="[0]!GotoIndex">
                <anchor moveWithCells="1">
                  <from>
                    <xdr:col>2</xdr:col>
                    <xdr:colOff>361950</xdr:colOff>
                    <xdr:row>0</xdr:row>
                    <xdr:rowOff>114300</xdr:rowOff>
                  </from>
                  <to>
                    <xdr:col>4</xdr:col>
                    <xdr:colOff>133350</xdr:colOff>
                    <xdr:row>1</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autoPageBreaks="0" fitToPage="1"/>
  </sheetPr>
  <dimension ref="C1:P57"/>
  <sheetViews>
    <sheetView showGridLines="0" showRowColHeaders="0" defaultGridColor="0" colorId="8" zoomScaleNormal="100" workbookViewId="0"/>
  </sheetViews>
  <sheetFormatPr defaultColWidth="10.33203125" defaultRowHeight="12.75" x14ac:dyDescent="0.2"/>
  <cols>
    <col min="1" max="1" width="1.5" style="41" customWidth="1"/>
    <col min="2" max="2" width="19.6640625" style="41" customWidth="1"/>
    <col min="3" max="3" width="0.5" style="41" customWidth="1"/>
    <col min="4" max="5" width="3.6640625" style="41" customWidth="1"/>
    <col min="6" max="6" width="1.5" style="41" customWidth="1"/>
    <col min="7" max="7" width="16.5" style="41" customWidth="1"/>
    <col min="8" max="8" width="15.6640625" style="41" customWidth="1"/>
    <col min="9" max="11" width="14.1640625" style="41" customWidth="1"/>
    <col min="12" max="12" width="12.83203125" style="41" customWidth="1"/>
    <col min="13" max="13" width="16.5" style="41" customWidth="1"/>
    <col min="14" max="15" width="3.6640625" style="41" customWidth="1"/>
    <col min="16" max="16" width="0.5" style="41" customWidth="1"/>
    <col min="17" max="17" width="12.33203125" style="41" customWidth="1"/>
    <col min="18" max="18" width="1.5" style="41" customWidth="1"/>
    <col min="19" max="19" width="12.33203125" style="41" customWidth="1"/>
    <col min="20" max="16384" width="10.33203125" style="41"/>
  </cols>
  <sheetData>
    <row r="1" spans="3:16" ht="13.5" thickBot="1" x14ac:dyDescent="0.25"/>
    <row r="2" spans="3:16" ht="0.95" customHeight="1" thickTop="1" x14ac:dyDescent="0.2">
      <c r="C2" s="42"/>
      <c r="D2" s="43"/>
      <c r="E2" s="43"/>
      <c r="F2" s="43"/>
      <c r="G2" s="43"/>
      <c r="H2" s="43"/>
      <c r="I2" s="43"/>
      <c r="J2" s="43"/>
      <c r="K2" s="43"/>
      <c r="L2" s="43"/>
      <c r="M2" s="43"/>
      <c r="N2" s="43"/>
      <c r="O2" s="43"/>
      <c r="P2" s="44"/>
    </row>
    <row r="3" spans="3:16" x14ac:dyDescent="0.2">
      <c r="C3" s="45"/>
      <c r="D3" s="46"/>
      <c r="E3" s="46"/>
      <c r="F3" s="46"/>
      <c r="G3" s="46"/>
      <c r="H3" s="46"/>
      <c r="I3" s="46"/>
      <c r="J3" s="46"/>
      <c r="K3" s="46"/>
      <c r="L3" s="46"/>
      <c r="M3" s="46"/>
      <c r="N3" s="46"/>
      <c r="O3" s="46"/>
      <c r="P3" s="47"/>
    </row>
    <row r="4" spans="3:16" x14ac:dyDescent="0.2">
      <c r="C4" s="45"/>
      <c r="D4" s="46"/>
      <c r="E4" s="46"/>
      <c r="F4" s="46"/>
      <c r="G4" s="46"/>
      <c r="H4" s="46"/>
      <c r="I4" s="46"/>
      <c r="J4" s="46"/>
      <c r="K4" s="46"/>
      <c r="L4" s="46"/>
      <c r="M4" s="46"/>
      <c r="N4" s="46"/>
      <c r="O4" s="46"/>
      <c r="P4" s="47"/>
    </row>
    <row r="5" spans="3:16" x14ac:dyDescent="0.2">
      <c r="C5" s="45"/>
      <c r="D5" s="46"/>
      <c r="E5" s="46"/>
      <c r="F5" s="46"/>
      <c r="G5" s="46"/>
      <c r="H5" s="46"/>
      <c r="I5" s="46"/>
      <c r="J5" s="46"/>
      <c r="K5" s="46"/>
      <c r="L5" s="46"/>
      <c r="M5" s="46"/>
      <c r="N5" s="46"/>
      <c r="O5" s="46"/>
      <c r="P5" s="47"/>
    </row>
    <row r="6" spans="3:16" x14ac:dyDescent="0.2">
      <c r="C6" s="45"/>
      <c r="D6" s="46"/>
      <c r="E6" s="46"/>
      <c r="F6" s="46"/>
      <c r="G6" s="46"/>
      <c r="H6" s="46"/>
      <c r="I6" s="46"/>
      <c r="J6" s="46"/>
      <c r="K6" s="46"/>
      <c r="L6" s="46"/>
      <c r="M6" s="46"/>
      <c r="N6" s="46"/>
      <c r="O6" s="46"/>
      <c r="P6" s="47"/>
    </row>
    <row r="7" spans="3:16" x14ac:dyDescent="0.2">
      <c r="C7" s="45"/>
      <c r="D7" s="46"/>
      <c r="E7" s="46"/>
      <c r="F7" s="46"/>
      <c r="G7" s="46"/>
      <c r="H7" s="46"/>
      <c r="I7" s="46"/>
      <c r="J7" s="46"/>
      <c r="K7" s="46"/>
      <c r="L7" s="46"/>
      <c r="M7" s="46"/>
      <c r="N7" s="46"/>
      <c r="O7" s="46"/>
      <c r="P7" s="47"/>
    </row>
    <row r="8" spans="3:16" ht="13.5" thickBot="1" x14ac:dyDescent="0.25">
      <c r="C8" s="45"/>
      <c r="D8" s="46"/>
      <c r="E8" s="46"/>
      <c r="F8" s="46"/>
      <c r="G8" s="46"/>
      <c r="H8" s="46"/>
      <c r="I8" s="46"/>
      <c r="J8" s="46"/>
      <c r="K8" s="46"/>
      <c r="L8" s="46"/>
      <c r="M8" s="46"/>
      <c r="N8" s="46"/>
      <c r="O8" s="46"/>
      <c r="P8" s="47"/>
    </row>
    <row r="9" spans="3:16" ht="3" customHeight="1" thickTop="1" x14ac:dyDescent="0.2">
      <c r="C9" s="45"/>
      <c r="D9" s="46"/>
      <c r="E9" s="48"/>
      <c r="F9" s="48"/>
      <c r="G9" s="48"/>
      <c r="H9" s="48"/>
      <c r="I9" s="48"/>
      <c r="J9" s="48"/>
      <c r="K9" s="48"/>
      <c r="L9" s="48"/>
      <c r="M9" s="48"/>
      <c r="N9" s="48"/>
      <c r="O9" s="46"/>
      <c r="P9" s="47"/>
    </row>
    <row r="10" spans="3:16" x14ac:dyDescent="0.2">
      <c r="C10" s="45"/>
      <c r="D10" s="46"/>
      <c r="E10" s="46"/>
      <c r="F10" s="46"/>
      <c r="G10" s="46"/>
      <c r="H10" s="46"/>
      <c r="I10" s="46"/>
      <c r="J10" s="46"/>
      <c r="K10" s="46"/>
      <c r="L10" s="46"/>
      <c r="M10" s="46"/>
      <c r="N10" s="46"/>
      <c r="O10" s="46"/>
      <c r="P10" s="47"/>
    </row>
    <row r="11" spans="3:16" ht="13.5" customHeight="1" thickBot="1" x14ac:dyDescent="0.25">
      <c r="C11" s="45"/>
      <c r="D11" s="46"/>
      <c r="E11" s="46"/>
      <c r="F11" s="46"/>
      <c r="G11" s="46"/>
      <c r="H11" s="46"/>
      <c r="I11" s="46"/>
      <c r="J11" s="46"/>
      <c r="K11" s="46"/>
      <c r="L11" s="46"/>
      <c r="M11" s="46"/>
      <c r="N11" s="46"/>
      <c r="O11" s="46"/>
      <c r="P11" s="47"/>
    </row>
    <row r="12" spans="3:16" x14ac:dyDescent="0.2">
      <c r="C12" s="49"/>
      <c r="D12" s="50"/>
      <c r="E12" s="51"/>
      <c r="F12" s="52"/>
      <c r="G12" s="52"/>
      <c r="H12" s="52"/>
      <c r="I12" s="52"/>
      <c r="J12" s="52"/>
      <c r="K12" s="52"/>
      <c r="L12" s="52"/>
      <c r="M12" s="53"/>
      <c r="N12" s="54"/>
      <c r="O12" s="50"/>
      <c r="P12" s="55"/>
    </row>
    <row r="13" spans="3:16" x14ac:dyDescent="0.2">
      <c r="C13" s="49"/>
      <c r="D13" s="50"/>
      <c r="E13" s="56"/>
      <c r="F13" s="57"/>
      <c r="G13" s="57" t="s">
        <v>0</v>
      </c>
      <c r="H13" s="57"/>
      <c r="I13" s="58" t="s">
        <v>13</v>
      </c>
      <c r="J13" s="59"/>
      <c r="K13" s="59"/>
      <c r="L13" s="60"/>
      <c r="M13" s="61" t="s">
        <v>14</v>
      </c>
      <c r="N13" s="62"/>
      <c r="O13" s="50"/>
      <c r="P13" s="55"/>
    </row>
    <row r="14" spans="3:16" x14ac:dyDescent="0.2">
      <c r="C14" s="49"/>
      <c r="D14" s="50"/>
      <c r="E14" s="56"/>
      <c r="F14" s="57"/>
      <c r="G14" s="57"/>
      <c r="H14" s="57"/>
      <c r="I14" s="81" t="s">
        <v>15</v>
      </c>
      <c r="J14" s="81" t="s">
        <v>16</v>
      </c>
      <c r="K14" s="81" t="s">
        <v>17</v>
      </c>
      <c r="L14" s="81" t="s">
        <v>18</v>
      </c>
      <c r="M14" s="81">
        <v>1999</v>
      </c>
      <c r="N14" s="62"/>
      <c r="O14" s="50"/>
      <c r="P14" s="55"/>
    </row>
    <row r="15" spans="3:16" x14ac:dyDescent="0.2">
      <c r="C15" s="49"/>
      <c r="D15" s="50"/>
      <c r="E15" s="56"/>
      <c r="F15" s="63" t="s">
        <v>19</v>
      </c>
      <c r="G15" s="57"/>
      <c r="H15" s="57"/>
      <c r="I15" s="57"/>
      <c r="J15" s="57"/>
      <c r="K15" s="57"/>
      <c r="L15" s="57"/>
      <c r="M15" s="57"/>
      <c r="N15" s="62"/>
      <c r="O15" s="50"/>
      <c r="P15" s="55"/>
    </row>
    <row r="16" spans="3:16" x14ac:dyDescent="0.2">
      <c r="C16" s="49"/>
      <c r="D16" s="50"/>
      <c r="E16" s="56"/>
      <c r="F16" s="57"/>
      <c r="G16" s="57" t="s">
        <v>19</v>
      </c>
      <c r="H16" s="57"/>
      <c r="I16" s="82">
        <v>2000000</v>
      </c>
      <c r="J16" s="82">
        <v>1500000</v>
      </c>
      <c r="K16" s="82">
        <v>1300000</v>
      </c>
      <c r="L16" s="82">
        <v>2010100</v>
      </c>
      <c r="M16" s="64">
        <f>SUM(I16:L16)</f>
        <v>6810100</v>
      </c>
      <c r="N16" s="62"/>
      <c r="O16" s="50"/>
      <c r="P16" s="55"/>
    </row>
    <row r="17" spans="3:16" x14ac:dyDescent="0.2">
      <c r="C17" s="49"/>
      <c r="D17" s="50"/>
      <c r="E17" s="56"/>
      <c r="F17" s="57"/>
      <c r="G17" s="57" t="s">
        <v>20</v>
      </c>
      <c r="H17" s="57"/>
      <c r="I17" s="64">
        <f>SUM(I45:I47)</f>
        <v>945000</v>
      </c>
      <c r="J17" s="64">
        <f>SUM(J45:J47)</f>
        <v>865000</v>
      </c>
      <c r="K17" s="64">
        <f>SUM(K45:K47)</f>
        <v>833000</v>
      </c>
      <c r="L17" s="64">
        <f>SUM(L45:L47)</f>
        <v>946616</v>
      </c>
      <c r="M17" s="64">
        <f>SUM(I17:L17)</f>
        <v>3589616</v>
      </c>
      <c r="N17" s="62"/>
      <c r="O17" s="50"/>
      <c r="P17" s="55"/>
    </row>
    <row r="18" spans="3:16" x14ac:dyDescent="0.2">
      <c r="C18" s="49"/>
      <c r="D18" s="50"/>
      <c r="E18" s="65"/>
      <c r="F18" s="66"/>
      <c r="G18" s="57"/>
      <c r="H18" s="57"/>
      <c r="I18" s="67"/>
      <c r="J18" s="67"/>
      <c r="K18" s="67"/>
      <c r="L18" s="67"/>
      <c r="M18" s="67"/>
      <c r="N18" s="62"/>
      <c r="O18" s="50"/>
      <c r="P18" s="55"/>
    </row>
    <row r="19" spans="3:16" x14ac:dyDescent="0.2">
      <c r="C19" s="49"/>
      <c r="D19" s="50"/>
      <c r="E19" s="56"/>
      <c r="F19" s="57"/>
      <c r="G19" s="57"/>
      <c r="H19" s="68" t="s">
        <v>21</v>
      </c>
      <c r="I19" s="64">
        <f>I16-I17</f>
        <v>1055000</v>
      </c>
      <c r="J19" s="64">
        <f>J16-J17</f>
        <v>635000</v>
      </c>
      <c r="K19" s="64">
        <f>K16-K17</f>
        <v>467000</v>
      </c>
      <c r="L19" s="64">
        <f>L16-L17</f>
        <v>1063484</v>
      </c>
      <c r="M19" s="64">
        <f>M16-M17</f>
        <v>3220484</v>
      </c>
      <c r="N19" s="62"/>
      <c r="O19" s="50"/>
      <c r="P19" s="55"/>
    </row>
    <row r="20" spans="3:16" x14ac:dyDescent="0.2">
      <c r="C20" s="49"/>
      <c r="D20" s="50"/>
      <c r="E20" s="56"/>
      <c r="F20" s="57"/>
      <c r="G20" s="57"/>
      <c r="H20" s="57"/>
      <c r="I20" s="67"/>
      <c r="J20" s="67"/>
      <c r="K20" s="67"/>
      <c r="L20" s="67"/>
      <c r="M20" s="67"/>
      <c r="N20" s="62"/>
      <c r="O20" s="50"/>
      <c r="P20" s="55"/>
    </row>
    <row r="21" spans="3:16" x14ac:dyDescent="0.2">
      <c r="C21" s="49"/>
      <c r="D21" s="50"/>
      <c r="E21" s="56"/>
      <c r="F21" s="63" t="s">
        <v>22</v>
      </c>
      <c r="G21" s="57"/>
      <c r="H21" s="57"/>
      <c r="I21" s="69"/>
      <c r="J21" s="67"/>
      <c r="K21" s="67"/>
      <c r="L21" s="67"/>
      <c r="M21" s="69"/>
      <c r="N21" s="62"/>
      <c r="O21" s="50"/>
      <c r="P21" s="55"/>
    </row>
    <row r="22" spans="3:16" x14ac:dyDescent="0.2">
      <c r="C22" s="49"/>
      <c r="D22" s="50"/>
      <c r="E22" s="56"/>
      <c r="F22" s="57"/>
      <c r="G22" s="57" t="s">
        <v>23</v>
      </c>
      <c r="H22" s="57"/>
      <c r="I22" s="82">
        <v>424000</v>
      </c>
      <c r="J22" s="82">
        <v>318000</v>
      </c>
      <c r="K22" s="82">
        <v>275600</v>
      </c>
      <c r="L22" s="82">
        <v>426141.2</v>
      </c>
      <c r="M22" s="64">
        <f>SUM(I22:L22)</f>
        <v>1443741.2</v>
      </c>
      <c r="N22" s="62"/>
      <c r="O22" s="50"/>
      <c r="P22" s="55"/>
    </row>
    <row r="23" spans="3:16" x14ac:dyDescent="0.2">
      <c r="C23" s="49"/>
      <c r="D23" s="50"/>
      <c r="E23" s="56"/>
      <c r="F23" s="57"/>
      <c r="G23" s="57" t="s">
        <v>24</v>
      </c>
      <c r="H23" s="57"/>
      <c r="I23" s="82">
        <v>16250</v>
      </c>
      <c r="J23" s="82">
        <v>16250</v>
      </c>
      <c r="K23" s="82">
        <v>16250</v>
      </c>
      <c r="L23" s="82">
        <v>16250</v>
      </c>
      <c r="M23" s="64">
        <f>SUM(I23:L23)</f>
        <v>65000</v>
      </c>
      <c r="N23" s="62"/>
      <c r="O23" s="50"/>
      <c r="P23" s="55"/>
    </row>
    <row r="24" spans="3:16" x14ac:dyDescent="0.2">
      <c r="C24" s="49"/>
      <c r="D24" s="50"/>
      <c r="E24" s="56"/>
      <c r="F24" s="57"/>
      <c r="G24" s="57" t="s">
        <v>25</v>
      </c>
      <c r="H24" s="57"/>
      <c r="I24" s="82">
        <v>32500</v>
      </c>
      <c r="J24" s="82">
        <v>33958</v>
      </c>
      <c r="K24" s="82">
        <v>33958</v>
      </c>
      <c r="L24" s="82">
        <v>33958</v>
      </c>
      <c r="M24" s="64">
        <f>SUM(I24:L24)</f>
        <v>134374</v>
      </c>
      <c r="N24" s="62"/>
      <c r="O24" s="50"/>
      <c r="P24" s="55"/>
    </row>
    <row r="25" spans="3:16" x14ac:dyDescent="0.2">
      <c r="C25" s="49"/>
      <c r="D25" s="50"/>
      <c r="E25" s="56"/>
      <c r="F25" s="57"/>
      <c r="G25" s="57" t="s">
        <v>26</v>
      </c>
      <c r="H25" s="57"/>
      <c r="I25" s="82">
        <v>1250</v>
      </c>
      <c r="J25" s="82">
        <v>1250</v>
      </c>
      <c r="K25" s="82">
        <v>1250</v>
      </c>
      <c r="L25" s="82">
        <v>1250</v>
      </c>
      <c r="M25" s="64">
        <f>SUM(I25:L25)</f>
        <v>5000</v>
      </c>
      <c r="N25" s="62"/>
      <c r="O25" s="50"/>
      <c r="P25" s="55"/>
    </row>
    <row r="26" spans="3:16" x14ac:dyDescent="0.2">
      <c r="C26" s="49"/>
      <c r="D26" s="50"/>
      <c r="E26" s="56"/>
      <c r="F26" s="57"/>
      <c r="G26" s="57"/>
      <c r="H26" s="68" t="s">
        <v>27</v>
      </c>
      <c r="I26" s="64">
        <f>SUM(I22:I25)</f>
        <v>474000</v>
      </c>
      <c r="J26" s="64">
        <f>SUM(J22:J25)</f>
        <v>369458</v>
      </c>
      <c r="K26" s="64">
        <f>SUM(K22:K25)</f>
        <v>327058</v>
      </c>
      <c r="L26" s="64">
        <f>SUM(L22:L25)</f>
        <v>477599.2</v>
      </c>
      <c r="M26" s="64">
        <f>SUM(M22:M25)</f>
        <v>1648115.2</v>
      </c>
      <c r="N26" s="62"/>
      <c r="O26" s="50"/>
      <c r="P26" s="55"/>
    </row>
    <row r="27" spans="3:16" x14ac:dyDescent="0.2">
      <c r="C27" s="49"/>
      <c r="D27" s="50"/>
      <c r="E27" s="56"/>
      <c r="F27" s="57"/>
      <c r="G27" s="57"/>
      <c r="H27" s="57"/>
      <c r="I27" s="67"/>
      <c r="J27" s="67"/>
      <c r="K27" s="67"/>
      <c r="L27" s="67"/>
      <c r="M27" s="67"/>
      <c r="N27" s="62"/>
      <c r="O27" s="50"/>
      <c r="P27" s="55"/>
    </row>
    <row r="28" spans="3:16" x14ac:dyDescent="0.2">
      <c r="C28" s="49"/>
      <c r="D28" s="50"/>
      <c r="E28" s="56"/>
      <c r="F28" s="57"/>
      <c r="G28" s="57"/>
      <c r="H28" s="68" t="s">
        <v>28</v>
      </c>
      <c r="I28" s="64">
        <f>I19-I26</f>
        <v>581000</v>
      </c>
      <c r="J28" s="64">
        <f>J19-J26</f>
        <v>265542</v>
      </c>
      <c r="K28" s="64">
        <f>K19-K26</f>
        <v>139942</v>
      </c>
      <c r="L28" s="64">
        <f>L19-L26</f>
        <v>585884.80000000005</v>
      </c>
      <c r="M28" s="64">
        <f>M19-M26</f>
        <v>1572368.8</v>
      </c>
      <c r="N28" s="62"/>
      <c r="O28" s="50"/>
      <c r="P28" s="55"/>
    </row>
    <row r="29" spans="3:16" x14ac:dyDescent="0.2">
      <c r="C29" s="49"/>
      <c r="D29" s="50"/>
      <c r="E29" s="56"/>
      <c r="F29" s="57"/>
      <c r="G29" s="57"/>
      <c r="H29" s="57"/>
      <c r="I29" s="67"/>
      <c r="J29" s="67"/>
      <c r="K29" s="67"/>
      <c r="L29" s="67"/>
      <c r="M29" s="67"/>
      <c r="N29" s="62"/>
      <c r="O29" s="50"/>
      <c r="P29" s="55"/>
    </row>
    <row r="30" spans="3:16" x14ac:dyDescent="0.2">
      <c r="C30" s="49"/>
      <c r="D30" s="50"/>
      <c r="E30" s="56"/>
      <c r="F30" s="63" t="s">
        <v>29</v>
      </c>
      <c r="G30" s="57"/>
      <c r="H30" s="57"/>
      <c r="I30" s="67"/>
      <c r="J30" s="67"/>
      <c r="K30" s="67"/>
      <c r="L30" s="67"/>
      <c r="M30" s="67"/>
      <c r="N30" s="62"/>
      <c r="O30" s="50"/>
      <c r="P30" s="55"/>
    </row>
    <row r="31" spans="3:16" x14ac:dyDescent="0.2">
      <c r="C31" s="49"/>
      <c r="D31" s="50"/>
      <c r="E31" s="56"/>
      <c r="F31" s="57"/>
      <c r="G31" s="57" t="s">
        <v>30</v>
      </c>
      <c r="H31" s="57"/>
      <c r="I31" s="82">
        <v>100000</v>
      </c>
      <c r="J31" s="82">
        <v>10000</v>
      </c>
      <c r="K31" s="82">
        <v>3000</v>
      </c>
      <c r="L31" s="82">
        <v>405700</v>
      </c>
      <c r="M31" s="64">
        <f>SUM(I31:L31)</f>
        <v>518700</v>
      </c>
      <c r="N31" s="62"/>
      <c r="O31" s="50"/>
      <c r="P31" s="55"/>
    </row>
    <row r="32" spans="3:16" x14ac:dyDescent="0.2">
      <c r="C32" s="49"/>
      <c r="D32" s="50"/>
      <c r="E32" s="56"/>
      <c r="F32" s="57"/>
      <c r="G32" s="57" t="s">
        <v>31</v>
      </c>
      <c r="H32" s="57"/>
      <c r="I32" s="82">
        <v>20000</v>
      </c>
      <c r="J32" s="82">
        <v>50000</v>
      </c>
      <c r="K32" s="82">
        <v>100000</v>
      </c>
      <c r="L32" s="82">
        <v>200000</v>
      </c>
      <c r="M32" s="64">
        <f>SUM(I32:L32)</f>
        <v>370000</v>
      </c>
      <c r="N32" s="62"/>
      <c r="O32" s="50"/>
      <c r="P32" s="55"/>
    </row>
    <row r="33" spans="3:16" x14ac:dyDescent="0.2">
      <c r="C33" s="49"/>
      <c r="D33" s="50"/>
      <c r="E33" s="56"/>
      <c r="F33" s="57"/>
      <c r="G33" s="57"/>
      <c r="H33" s="70" t="s">
        <v>32</v>
      </c>
      <c r="I33" s="64">
        <f>I31+I32</f>
        <v>120000</v>
      </c>
      <c r="J33" s="64">
        <f>J31+J32</f>
        <v>60000</v>
      </c>
      <c r="K33" s="64">
        <f>K31+K32</f>
        <v>103000</v>
      </c>
      <c r="L33" s="64">
        <f>L31+L32</f>
        <v>605700</v>
      </c>
      <c r="M33" s="64">
        <f>M31+M32</f>
        <v>888700</v>
      </c>
      <c r="N33" s="62"/>
      <c r="O33" s="50"/>
      <c r="P33" s="55"/>
    </row>
    <row r="34" spans="3:16" x14ac:dyDescent="0.2">
      <c r="C34" s="49"/>
      <c r="D34" s="50"/>
      <c r="E34" s="56"/>
      <c r="F34" s="57"/>
      <c r="G34" s="57"/>
      <c r="H34" s="57"/>
      <c r="I34" s="67"/>
      <c r="J34" s="67"/>
      <c r="K34" s="67"/>
      <c r="L34" s="67"/>
      <c r="M34" s="67"/>
      <c r="N34" s="62"/>
      <c r="O34" s="50"/>
      <c r="P34" s="55"/>
    </row>
    <row r="35" spans="3:16" x14ac:dyDescent="0.2">
      <c r="C35" s="49"/>
      <c r="D35" s="50"/>
      <c r="E35" s="56"/>
      <c r="F35" s="57"/>
      <c r="G35" s="57"/>
      <c r="H35" s="57"/>
      <c r="I35" s="69"/>
      <c r="J35" s="69"/>
      <c r="K35" s="69"/>
      <c r="L35" s="69"/>
      <c r="M35" s="69"/>
      <c r="N35" s="62"/>
      <c r="O35" s="50"/>
      <c r="P35" s="55"/>
    </row>
    <row r="36" spans="3:16" x14ac:dyDescent="0.2">
      <c r="C36" s="49"/>
      <c r="D36" s="50"/>
      <c r="E36" s="56"/>
      <c r="F36" s="57"/>
      <c r="G36" s="57"/>
      <c r="H36" s="68" t="s">
        <v>33</v>
      </c>
      <c r="I36" s="64">
        <f>I28+I33</f>
        <v>701000</v>
      </c>
      <c r="J36" s="64">
        <f>J28+J33</f>
        <v>325542</v>
      </c>
      <c r="K36" s="64">
        <f>K28+K33</f>
        <v>242942</v>
      </c>
      <c r="L36" s="64">
        <f>L28+L33</f>
        <v>1191584.8</v>
      </c>
      <c r="M36" s="64">
        <f>M28+M33</f>
        <v>2461068.7999999998</v>
      </c>
      <c r="N36" s="62"/>
      <c r="O36" s="50"/>
      <c r="P36" s="55"/>
    </row>
    <row r="37" spans="3:16" x14ac:dyDescent="0.2">
      <c r="C37" s="49"/>
      <c r="D37" s="50"/>
      <c r="E37" s="56"/>
      <c r="F37" s="57"/>
      <c r="G37" s="57" t="s">
        <v>34</v>
      </c>
      <c r="H37" s="57"/>
      <c r="I37" s="71"/>
      <c r="J37" s="71"/>
      <c r="K37" s="71"/>
      <c r="L37" s="71"/>
      <c r="M37" s="71"/>
      <c r="N37" s="62"/>
      <c r="O37" s="50"/>
      <c r="P37" s="55"/>
    </row>
    <row r="38" spans="3:16" x14ac:dyDescent="0.2">
      <c r="C38" s="49"/>
      <c r="D38" s="50"/>
      <c r="E38" s="56"/>
      <c r="F38" s="57"/>
      <c r="G38" s="57" t="s">
        <v>35</v>
      </c>
      <c r="H38" s="83">
        <v>0.3</v>
      </c>
      <c r="I38" s="64">
        <f>0.3*I36</f>
        <v>210300</v>
      </c>
      <c r="J38" s="64">
        <f>0.3*J36</f>
        <v>97662.599999999991</v>
      </c>
      <c r="K38" s="64">
        <f>0.3*K36</f>
        <v>72882.599999999991</v>
      </c>
      <c r="L38" s="64">
        <f>0.3*L36</f>
        <v>357475.44</v>
      </c>
      <c r="M38" s="64">
        <f>SUM(H38:L38)</f>
        <v>738320.94</v>
      </c>
      <c r="N38" s="62"/>
      <c r="O38" s="50"/>
      <c r="P38" s="55"/>
    </row>
    <row r="39" spans="3:16" x14ac:dyDescent="0.2">
      <c r="C39" s="49"/>
      <c r="D39" s="50"/>
      <c r="E39" s="56"/>
      <c r="F39" s="57"/>
      <c r="G39" s="57"/>
      <c r="H39" s="57"/>
      <c r="I39" s="69"/>
      <c r="J39" s="67"/>
      <c r="K39" s="69"/>
      <c r="L39" s="69"/>
      <c r="M39" s="69"/>
      <c r="N39" s="62"/>
      <c r="O39" s="50"/>
      <c r="P39" s="55"/>
    </row>
    <row r="40" spans="3:16" x14ac:dyDescent="0.2">
      <c r="C40" s="49"/>
      <c r="D40" s="50"/>
      <c r="E40" s="56"/>
      <c r="F40" s="57"/>
      <c r="G40" s="57"/>
      <c r="H40" s="68" t="s">
        <v>36</v>
      </c>
      <c r="I40" s="64">
        <f>I36-I38</f>
        <v>490700</v>
      </c>
      <c r="J40" s="64">
        <f>J36-J38</f>
        <v>227879.40000000002</v>
      </c>
      <c r="K40" s="64">
        <f>K36-K38</f>
        <v>170059.40000000002</v>
      </c>
      <c r="L40" s="64">
        <f>L36-L38</f>
        <v>834109.3600000001</v>
      </c>
      <c r="M40" s="64">
        <f>SUM(I40:L40)</f>
        <v>1722748.1600000001</v>
      </c>
      <c r="N40" s="62"/>
      <c r="O40" s="50"/>
      <c r="P40" s="55"/>
    </row>
    <row r="41" spans="3:16" x14ac:dyDescent="0.2">
      <c r="C41" s="49"/>
      <c r="D41" s="50"/>
      <c r="E41" s="56"/>
      <c r="F41" s="57"/>
      <c r="G41" s="57"/>
      <c r="H41" s="57"/>
      <c r="I41" s="69"/>
      <c r="J41" s="69"/>
      <c r="K41" s="69"/>
      <c r="L41" s="69"/>
      <c r="M41" s="69"/>
      <c r="N41" s="62"/>
      <c r="O41" s="50"/>
      <c r="P41" s="55"/>
    </row>
    <row r="42" spans="3:16" x14ac:dyDescent="0.2">
      <c r="C42" s="49"/>
      <c r="D42" s="50"/>
      <c r="E42" s="56"/>
      <c r="F42" s="63" t="s">
        <v>37</v>
      </c>
      <c r="G42" s="57"/>
      <c r="H42" s="57"/>
      <c r="I42" s="67"/>
      <c r="J42" s="67"/>
      <c r="K42" s="67"/>
      <c r="L42" s="67"/>
      <c r="M42" s="67"/>
      <c r="N42" s="62"/>
      <c r="O42" s="50"/>
      <c r="P42" s="55"/>
    </row>
    <row r="43" spans="3:16" x14ac:dyDescent="0.2">
      <c r="C43" s="49"/>
      <c r="D43" s="50"/>
      <c r="E43" s="56"/>
      <c r="F43" s="57"/>
      <c r="G43" s="57"/>
      <c r="H43" s="57"/>
      <c r="I43" s="67"/>
      <c r="J43" s="67"/>
      <c r="K43" s="67"/>
      <c r="L43" s="67"/>
      <c r="M43" s="67"/>
      <c r="N43" s="62"/>
      <c r="O43" s="50"/>
      <c r="P43" s="55"/>
    </row>
    <row r="44" spans="3:16" x14ac:dyDescent="0.2">
      <c r="C44" s="49"/>
      <c r="D44" s="50"/>
      <c r="E44" s="56"/>
      <c r="F44" s="63" t="s">
        <v>20</v>
      </c>
      <c r="G44" s="57"/>
      <c r="H44" s="57"/>
      <c r="I44" s="67"/>
      <c r="J44" s="67"/>
      <c r="K44" s="67"/>
      <c r="L44" s="67"/>
      <c r="M44" s="67"/>
      <c r="N44" s="62"/>
      <c r="O44" s="50"/>
      <c r="P44" s="55"/>
    </row>
    <row r="45" spans="3:16" x14ac:dyDescent="0.2">
      <c r="C45" s="49"/>
      <c r="D45" s="50"/>
      <c r="E45" s="56"/>
      <c r="F45" s="57"/>
      <c r="G45" s="57"/>
      <c r="H45" s="72" t="s">
        <v>38</v>
      </c>
      <c r="I45" s="82">
        <v>320000</v>
      </c>
      <c r="J45" s="82">
        <v>240000</v>
      </c>
      <c r="K45" s="82">
        <v>208000</v>
      </c>
      <c r="L45" s="82">
        <v>321616</v>
      </c>
      <c r="M45" s="64">
        <f>SUM(I45:L45)</f>
        <v>1089616</v>
      </c>
      <c r="N45" s="62"/>
      <c r="O45" s="50"/>
      <c r="P45" s="55"/>
    </row>
    <row r="46" spans="3:16" x14ac:dyDescent="0.2">
      <c r="C46" s="49"/>
      <c r="D46" s="50"/>
      <c r="E46" s="56"/>
      <c r="F46" s="57"/>
      <c r="G46" s="57"/>
      <c r="H46" s="72" t="s">
        <v>39</v>
      </c>
      <c r="I46" s="82">
        <v>500000</v>
      </c>
      <c r="J46" s="82">
        <v>500000</v>
      </c>
      <c r="K46" s="82">
        <v>500000</v>
      </c>
      <c r="L46" s="82">
        <v>500000</v>
      </c>
      <c r="M46" s="64">
        <f>SUM(I46:L46)</f>
        <v>2000000</v>
      </c>
      <c r="N46" s="62"/>
      <c r="O46" s="50"/>
      <c r="P46" s="55"/>
    </row>
    <row r="47" spans="3:16" x14ac:dyDescent="0.2">
      <c r="C47" s="49"/>
      <c r="D47" s="50"/>
      <c r="E47" s="56"/>
      <c r="F47" s="57"/>
      <c r="G47" s="57"/>
      <c r="H47" s="72" t="s">
        <v>40</v>
      </c>
      <c r="I47" s="82">
        <v>125000</v>
      </c>
      <c r="J47" s="82">
        <v>125000</v>
      </c>
      <c r="K47" s="82">
        <v>125000</v>
      </c>
      <c r="L47" s="82">
        <v>125000</v>
      </c>
      <c r="M47" s="64">
        <f>SUM(I47:L47)</f>
        <v>500000</v>
      </c>
      <c r="N47" s="62"/>
      <c r="O47" s="50"/>
      <c r="P47" s="55"/>
    </row>
    <row r="48" spans="3:16" x14ac:dyDescent="0.2">
      <c r="C48" s="49"/>
      <c r="D48" s="50"/>
      <c r="E48" s="56"/>
      <c r="F48" s="57"/>
      <c r="G48" s="57"/>
      <c r="H48" s="73"/>
      <c r="I48" s="67"/>
      <c r="J48" s="67"/>
      <c r="K48" s="67"/>
      <c r="L48" s="67"/>
      <c r="M48" s="67"/>
      <c r="N48" s="62"/>
      <c r="O48" s="50"/>
      <c r="P48" s="55"/>
    </row>
    <row r="49" spans="3:16" ht="13.5" thickBot="1" x14ac:dyDescent="0.25">
      <c r="C49" s="49"/>
      <c r="D49" s="50"/>
      <c r="E49" s="74"/>
      <c r="F49" s="75"/>
      <c r="G49" s="75"/>
      <c r="H49" s="75"/>
      <c r="I49" s="75"/>
      <c r="J49" s="75"/>
      <c r="K49" s="75"/>
      <c r="L49" s="75"/>
      <c r="M49" s="75"/>
      <c r="N49" s="76"/>
      <c r="O49" s="50"/>
      <c r="P49" s="55"/>
    </row>
    <row r="50" spans="3:16" ht="13.5" thickBot="1" x14ac:dyDescent="0.25">
      <c r="C50" s="49"/>
      <c r="D50" s="50"/>
      <c r="E50" s="50"/>
      <c r="F50" s="50"/>
      <c r="G50" s="50"/>
      <c r="H50" s="50"/>
      <c r="I50" s="50"/>
      <c r="J50" s="50"/>
      <c r="K50" s="50"/>
      <c r="L50" s="50"/>
      <c r="M50" s="50"/>
      <c r="N50" s="50"/>
      <c r="O50" s="50"/>
      <c r="P50" s="55"/>
    </row>
    <row r="51" spans="3:16" ht="3" customHeight="1" thickTop="1" x14ac:dyDescent="0.2">
      <c r="C51" s="49"/>
      <c r="D51" s="50"/>
      <c r="E51" s="77"/>
      <c r="F51" s="77"/>
      <c r="G51" s="77"/>
      <c r="H51" s="77"/>
      <c r="I51" s="77"/>
      <c r="J51" s="77"/>
      <c r="K51" s="77"/>
      <c r="L51" s="77"/>
      <c r="M51" s="77"/>
      <c r="N51" s="77"/>
      <c r="O51" s="50"/>
      <c r="P51" s="55"/>
    </row>
    <row r="52" spans="3:16" x14ac:dyDescent="0.2">
      <c r="C52" s="49"/>
      <c r="D52" s="50"/>
      <c r="E52" s="50"/>
      <c r="F52" s="50"/>
      <c r="G52" s="50"/>
      <c r="H52" s="50"/>
      <c r="I52" s="50"/>
      <c r="J52" s="50"/>
      <c r="K52" s="50"/>
      <c r="L52" s="50"/>
      <c r="M52" s="50"/>
      <c r="N52" s="50"/>
      <c r="O52" s="50"/>
      <c r="P52" s="55"/>
    </row>
    <row r="53" spans="3:16" x14ac:dyDescent="0.2">
      <c r="C53" s="49"/>
      <c r="D53" s="50"/>
      <c r="E53" s="50"/>
      <c r="F53" s="50"/>
      <c r="G53" s="50"/>
      <c r="H53" s="50"/>
      <c r="I53" s="50"/>
      <c r="J53" s="50"/>
      <c r="K53" s="50"/>
      <c r="L53" s="50"/>
      <c r="M53" s="50"/>
      <c r="N53" s="50"/>
      <c r="O53" s="50"/>
      <c r="P53" s="55"/>
    </row>
    <row r="54" spans="3:16" x14ac:dyDescent="0.2">
      <c r="C54" s="49"/>
      <c r="D54" s="50"/>
      <c r="E54" s="50"/>
      <c r="F54" s="50"/>
      <c r="G54" s="50"/>
      <c r="H54" s="50"/>
      <c r="I54" s="50"/>
      <c r="J54" s="50"/>
      <c r="K54" s="50"/>
      <c r="L54" s="50"/>
      <c r="M54" s="50"/>
      <c r="N54" s="50"/>
      <c r="O54" s="50"/>
      <c r="P54" s="55"/>
    </row>
    <row r="55" spans="3:16" x14ac:dyDescent="0.2">
      <c r="C55" s="49"/>
      <c r="D55" s="50"/>
      <c r="E55" s="50"/>
      <c r="F55" s="50"/>
      <c r="G55" s="50"/>
      <c r="H55" s="50"/>
      <c r="I55" s="50"/>
      <c r="J55" s="50"/>
      <c r="K55" s="50"/>
      <c r="L55" s="50"/>
      <c r="M55" s="50"/>
      <c r="N55" s="50"/>
      <c r="O55" s="50"/>
      <c r="P55" s="55"/>
    </row>
    <row r="56" spans="3:16" ht="0.95" customHeight="1" thickBot="1" x14ac:dyDescent="0.25">
      <c r="C56" s="78"/>
      <c r="D56" s="79"/>
      <c r="E56" s="79"/>
      <c r="F56" s="79"/>
      <c r="G56" s="79"/>
      <c r="H56" s="79"/>
      <c r="I56" s="79"/>
      <c r="J56" s="79"/>
      <c r="K56" s="79"/>
      <c r="L56" s="79"/>
      <c r="M56" s="79"/>
      <c r="N56" s="79"/>
      <c r="O56" s="79"/>
      <c r="P56" s="80"/>
    </row>
    <row r="57" spans="3:16" ht="13.5" thickTop="1" x14ac:dyDescent="0.2"/>
  </sheetData>
  <scenarios current="0" show="0">
    <scenario name="sample6" locked="1" count="29" user="Author">
      <inputCells r="I16" val="2000000" numFmtId="164"/>
      <inputCells r="J16" val="1500000" numFmtId="164"/>
      <inputCells r="K16" val="1300000" numFmtId="164"/>
      <inputCells r="L16" val="2010100" numFmtId="164"/>
      <inputCells r="I25" val="1250" numFmtId="164"/>
      <inputCells r="J25" val="1250" numFmtId="164"/>
      <inputCells r="K25" val="1250" numFmtId="164"/>
      <inputCells r="L25" val="1250" numFmtId="164"/>
      <inputCells r="I31" val="100000" numFmtId="164"/>
      <inputCells r="J31" val="10000" numFmtId="164"/>
      <inputCells r="K31" val="3000" numFmtId="164"/>
      <inputCells r="L31" val="405700" numFmtId="164"/>
      <inputCells r="I32" val="20000" numFmtId="164"/>
      <inputCells r="J32" val="50000" numFmtId="164"/>
      <inputCells r="K32" val="100000" numFmtId="164"/>
      <inputCells r="L32" val="200000" numFmtId="164"/>
      <inputCells r="H38" val="0.3" numFmtId="9"/>
      <inputCells r="K54" undone="1" val="1250000" numFmtId="164"/>
      <inputCells r="J54" undone="1" val="125000" numFmtId="164"/>
      <inputCells r="I54" undone="1" val="125000" numFmtId="164"/>
      <inputCells r="H54" undone="1" val="125000" numFmtId="164"/>
      <inputCells r="K53" undone="1" val="500000" numFmtId="164"/>
      <inputCells r="J53" undone="1" val="500000" numFmtId="164"/>
      <inputCells r="I53" undone="1" val="500000" numFmtId="164"/>
      <inputCells r="H53" undone="1" val="500000" numFmtId="164"/>
      <inputCells r="K44" undone="1" val="50000" numFmtId="164"/>
      <inputCells r="J44" undone="1" val="0" numFmtId="164"/>
      <inputCells r="I44" undone="1" val="0" numFmtId="164"/>
      <inputCells r="H44" undone="1" val="0" numFmtId="164"/>
    </scenario>
    <scenario name="current6" locked="1" count="29" user="Author">
      <inputCells r="I16" val=""/>
      <inputCells r="J16" val=""/>
      <inputCells r="K16" val=""/>
      <inputCells r="L16" val=""/>
      <inputCells r="I25" val=""/>
      <inputCells r="J25" val=""/>
      <inputCells r="K25" val=""/>
      <inputCells r="L25" val=""/>
      <inputCells r="I31" val=""/>
      <inputCells r="J31" val=""/>
      <inputCells r="K31" val=""/>
      <inputCells r="L31" val=""/>
      <inputCells r="I32" val=""/>
      <inputCells r="J32" val=""/>
      <inputCells r="K32" val=""/>
      <inputCells r="L32" val=""/>
      <inputCells r="H38" val=""/>
      <inputCells r="K54" undone="1" val=""/>
      <inputCells r="J54" undone="1" val=""/>
      <inputCells r="I54" undone="1" val=""/>
      <inputCells r="H54" undone="1" val=""/>
      <inputCells r="K53" undone="1" val=""/>
      <inputCells r="J53" undone="1" val=""/>
      <inputCells r="I53" undone="1" val=""/>
      <inputCells r="H53" undone="1" val=""/>
      <inputCells r="K44" undone="1" val=""/>
      <inputCells r="J44" undone="1" val=""/>
      <inputCells r="I44" undone="1" val=""/>
      <inputCells r="H44" undone="1" val=""/>
    </scenario>
  </scenarios>
  <phoneticPr fontId="11" type="noConversion"/>
  <printOptions horizontalCentered="1"/>
  <pageMargins left="0.75" right="0.75" top="1" bottom="1" header="0.5" footer="0.5"/>
  <pageSetup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10" r:id="rId4" name="Button 14">
              <controlPr defaultSize="0" print="0" autoFill="0" autoLine="0" autoPict="0" macro="[0]!GotoIndex">
                <anchor moveWithCells="1" sizeWithCells="1">
                  <from>
                    <xdr:col>11</xdr:col>
                    <xdr:colOff>533400</xdr:colOff>
                    <xdr:row>2</xdr:row>
                    <xdr:rowOff>152400</xdr:rowOff>
                  </from>
                  <to>
                    <xdr:col>13</xdr:col>
                    <xdr:colOff>133350</xdr:colOff>
                    <xdr:row>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autoPageBreaks="0" fitToPage="1"/>
  </sheetPr>
  <dimension ref="C1:R76"/>
  <sheetViews>
    <sheetView showGridLines="0" showRowColHeaders="0" defaultGridColor="0" colorId="8" workbookViewId="0"/>
  </sheetViews>
  <sheetFormatPr defaultColWidth="10.33203125" defaultRowHeight="12.75" x14ac:dyDescent="0.2"/>
  <cols>
    <col min="1" max="1" width="1.83203125" style="84" customWidth="1"/>
    <col min="2" max="2" width="19.6640625" style="84" customWidth="1"/>
    <col min="3" max="3" width="0.5" style="84" customWidth="1"/>
    <col min="4" max="5" width="3.6640625" style="84" customWidth="1"/>
    <col min="6" max="6" width="1.5" style="84" customWidth="1"/>
    <col min="7" max="7" width="22.6640625" style="84" customWidth="1"/>
    <col min="8" max="8" width="10.5" style="84" customWidth="1"/>
    <col min="9" max="12" width="14.1640625" style="84" customWidth="1"/>
    <col min="13" max="13" width="13.5" style="84" customWidth="1"/>
    <col min="14" max="15" width="3.6640625" style="84" customWidth="1"/>
    <col min="16" max="16" width="0.5" style="84" customWidth="1"/>
    <col min="17" max="19" width="12.33203125" style="84" customWidth="1"/>
    <col min="20" max="16384" width="10.33203125" style="84"/>
  </cols>
  <sheetData>
    <row r="1" spans="3:18" ht="13.5" thickBot="1" x14ac:dyDescent="0.25"/>
    <row r="2" spans="3:18" ht="0.95" customHeight="1" thickTop="1" x14ac:dyDescent="0.2">
      <c r="C2" s="86"/>
      <c r="D2" s="87"/>
      <c r="E2" s="87"/>
      <c r="F2" s="87"/>
      <c r="G2" s="87"/>
      <c r="H2" s="87"/>
      <c r="I2" s="87"/>
      <c r="J2" s="87"/>
      <c r="K2" s="87"/>
      <c r="L2" s="87"/>
      <c r="M2" s="87"/>
      <c r="N2" s="87"/>
      <c r="O2" s="87"/>
      <c r="P2" s="88"/>
      <c r="Q2" s="85"/>
      <c r="R2" s="85"/>
    </row>
    <row r="3" spans="3:18" x14ac:dyDescent="0.2">
      <c r="C3" s="89"/>
      <c r="D3" s="90"/>
      <c r="E3" s="90"/>
      <c r="F3" s="90"/>
      <c r="G3" s="90"/>
      <c r="H3" s="90"/>
      <c r="I3" s="90"/>
      <c r="J3" s="90"/>
      <c r="K3" s="90"/>
      <c r="L3" s="90"/>
      <c r="M3" s="90"/>
      <c r="N3" s="90"/>
      <c r="O3" s="90"/>
      <c r="P3" s="91"/>
    </row>
    <row r="4" spans="3:18" x14ac:dyDescent="0.2">
      <c r="C4" s="89"/>
      <c r="D4" s="90"/>
      <c r="E4" s="90"/>
      <c r="F4" s="90"/>
      <c r="G4" s="90"/>
      <c r="H4" s="90"/>
      <c r="I4" s="90"/>
      <c r="J4" s="90"/>
      <c r="K4" s="90"/>
      <c r="L4" s="90"/>
      <c r="M4" s="90"/>
      <c r="N4" s="90"/>
      <c r="O4" s="90"/>
      <c r="P4" s="91"/>
    </row>
    <row r="5" spans="3:18" x14ac:dyDescent="0.2">
      <c r="C5" s="89"/>
      <c r="D5" s="90"/>
      <c r="E5" s="90"/>
      <c r="F5" s="90"/>
      <c r="G5" s="90"/>
      <c r="H5" s="90"/>
      <c r="I5" s="90"/>
      <c r="J5" s="90"/>
      <c r="K5" s="92"/>
      <c r="L5" s="90"/>
      <c r="M5" s="90"/>
      <c r="N5" s="90"/>
      <c r="O5" s="90"/>
      <c r="P5" s="91"/>
    </row>
    <row r="6" spans="3:18" x14ac:dyDescent="0.2">
      <c r="C6" s="89"/>
      <c r="D6" s="90"/>
      <c r="E6" s="90"/>
      <c r="F6" s="90"/>
      <c r="G6" s="90"/>
      <c r="H6" s="90"/>
      <c r="I6" s="90"/>
      <c r="J6" s="90"/>
      <c r="K6" s="90"/>
      <c r="L6" s="90"/>
      <c r="M6" s="90"/>
      <c r="N6" s="90"/>
      <c r="O6" s="90"/>
      <c r="P6" s="91"/>
    </row>
    <row r="7" spans="3:18" x14ac:dyDescent="0.2">
      <c r="C7" s="89"/>
      <c r="D7" s="90"/>
      <c r="E7" s="90"/>
      <c r="F7" s="90"/>
      <c r="G7" s="90"/>
      <c r="H7" s="90"/>
      <c r="I7" s="90"/>
      <c r="J7" s="90"/>
      <c r="K7" s="90"/>
      <c r="L7" s="90"/>
      <c r="M7" s="90"/>
      <c r="N7" s="90"/>
      <c r="O7" s="90"/>
      <c r="P7" s="91"/>
    </row>
    <row r="8" spans="3:18" ht="13.5" thickBot="1" x14ac:dyDescent="0.25">
      <c r="C8" s="89"/>
      <c r="D8" s="90"/>
      <c r="E8" s="90"/>
      <c r="F8" s="90"/>
      <c r="G8" s="90"/>
      <c r="H8" s="90"/>
      <c r="I8" s="90"/>
      <c r="J8" s="90"/>
      <c r="K8" s="90"/>
      <c r="L8" s="90"/>
      <c r="M8" s="90"/>
      <c r="N8" s="90"/>
      <c r="O8" s="90"/>
      <c r="P8" s="91"/>
    </row>
    <row r="9" spans="3:18" ht="3" customHeight="1" thickTop="1" x14ac:dyDescent="0.2">
      <c r="C9" s="89"/>
      <c r="D9" s="90"/>
      <c r="E9" s="93"/>
      <c r="F9" s="93"/>
      <c r="G9" s="93"/>
      <c r="H9" s="93"/>
      <c r="I9" s="93"/>
      <c r="J9" s="93"/>
      <c r="K9" s="93"/>
      <c r="L9" s="93"/>
      <c r="M9" s="93"/>
      <c r="N9" s="93"/>
      <c r="O9" s="90"/>
      <c r="P9" s="91"/>
    </row>
    <row r="10" spans="3:18" x14ac:dyDescent="0.2">
      <c r="C10" s="89"/>
      <c r="D10" s="90"/>
      <c r="E10" s="90"/>
      <c r="F10" s="90"/>
      <c r="G10" s="90"/>
      <c r="H10" s="90"/>
      <c r="I10" s="90"/>
      <c r="J10" s="90"/>
      <c r="K10" s="90"/>
      <c r="L10" s="90"/>
      <c r="M10" s="90"/>
      <c r="N10" s="90"/>
      <c r="O10" s="90"/>
      <c r="P10" s="91"/>
    </row>
    <row r="11" spans="3:18" x14ac:dyDescent="0.2">
      <c r="C11" s="89"/>
      <c r="D11" s="90"/>
      <c r="E11" s="90"/>
      <c r="F11" s="90"/>
      <c r="G11" s="85"/>
      <c r="H11" s="90"/>
      <c r="I11" s="90"/>
      <c r="J11" s="90"/>
      <c r="K11" s="90"/>
      <c r="L11" s="90"/>
      <c r="M11" s="90"/>
      <c r="N11" s="90"/>
      <c r="O11" s="90"/>
      <c r="P11" s="91"/>
    </row>
    <row r="12" spans="3:18" ht="13.5" thickBot="1" x14ac:dyDescent="0.25">
      <c r="C12" s="89"/>
      <c r="D12" s="90"/>
      <c r="E12" s="90"/>
      <c r="F12" s="90"/>
      <c r="G12" s="90"/>
      <c r="H12" s="90"/>
      <c r="I12" s="90"/>
      <c r="J12" s="90"/>
      <c r="K12" s="90"/>
      <c r="L12" s="90"/>
      <c r="M12" s="90"/>
      <c r="N12" s="90"/>
      <c r="O12" s="90"/>
      <c r="P12" s="91"/>
    </row>
    <row r="13" spans="3:18" x14ac:dyDescent="0.2">
      <c r="C13" s="89"/>
      <c r="D13" s="90"/>
      <c r="E13" s="94"/>
      <c r="F13" s="95"/>
      <c r="G13" s="95"/>
      <c r="H13" s="95"/>
      <c r="I13" s="95"/>
      <c r="J13" s="95"/>
      <c r="K13" s="95"/>
      <c r="L13" s="95"/>
      <c r="M13" s="95"/>
      <c r="N13" s="96"/>
      <c r="O13" s="90"/>
      <c r="P13" s="91"/>
    </row>
    <row r="14" spans="3:18" x14ac:dyDescent="0.2">
      <c r="C14" s="97"/>
      <c r="D14" s="98"/>
      <c r="E14" s="99"/>
      <c r="F14" s="98"/>
      <c r="G14" s="57" t="s">
        <v>0</v>
      </c>
      <c r="H14" s="100"/>
      <c r="I14" s="101" t="s">
        <v>41</v>
      </c>
      <c r="J14" s="102" t="s">
        <v>42</v>
      </c>
      <c r="K14" s="103"/>
      <c r="L14" s="103"/>
      <c r="M14" s="104"/>
      <c r="N14" s="105"/>
      <c r="O14" s="98"/>
      <c r="P14" s="106"/>
    </row>
    <row r="15" spans="3:18" x14ac:dyDescent="0.2">
      <c r="C15" s="97"/>
      <c r="D15" s="98"/>
      <c r="E15" s="99"/>
      <c r="F15" s="98"/>
      <c r="G15" s="100"/>
      <c r="H15" s="100"/>
      <c r="I15" s="81">
        <v>2002</v>
      </c>
      <c r="J15" s="151" t="s">
        <v>15</v>
      </c>
      <c r="K15" s="151" t="s">
        <v>16</v>
      </c>
      <c r="L15" s="151" t="s">
        <v>17</v>
      </c>
      <c r="M15" s="152" t="s">
        <v>18</v>
      </c>
      <c r="N15" s="105"/>
      <c r="O15" s="98"/>
      <c r="P15" s="106"/>
    </row>
    <row r="16" spans="3:18" x14ac:dyDescent="0.2">
      <c r="C16" s="97"/>
      <c r="D16" s="98"/>
      <c r="E16" s="99"/>
      <c r="F16" s="107" t="s">
        <v>43</v>
      </c>
      <c r="G16" s="100"/>
      <c r="H16" s="100"/>
      <c r="I16" s="108"/>
      <c r="J16" s="109"/>
      <c r="K16" s="109"/>
      <c r="L16" s="109"/>
      <c r="M16" s="110"/>
      <c r="N16" s="105"/>
      <c r="O16" s="98"/>
      <c r="P16" s="106"/>
    </row>
    <row r="17" spans="3:16" x14ac:dyDescent="0.2">
      <c r="C17" s="97"/>
      <c r="D17" s="98"/>
      <c r="E17" s="99"/>
      <c r="F17" s="107" t="s">
        <v>44</v>
      </c>
      <c r="G17" s="100"/>
      <c r="H17" s="100"/>
      <c r="I17" s="111"/>
      <c r="J17" s="100"/>
      <c r="K17" s="100"/>
      <c r="L17" s="100"/>
      <c r="M17" s="112"/>
      <c r="N17" s="105"/>
      <c r="O17" s="98"/>
      <c r="P17" s="106"/>
    </row>
    <row r="18" spans="3:16" x14ac:dyDescent="0.2">
      <c r="C18" s="97"/>
      <c r="D18" s="98"/>
      <c r="E18" s="99"/>
      <c r="F18" s="98"/>
      <c r="G18" s="100" t="s">
        <v>45</v>
      </c>
      <c r="H18" s="100"/>
      <c r="I18" s="153">
        <v>451000</v>
      </c>
      <c r="J18" s="153">
        <v>90360</v>
      </c>
      <c r="K18" s="153">
        <v>229233</v>
      </c>
      <c r="L18" s="153">
        <v>469196</v>
      </c>
      <c r="M18" s="153">
        <v>-945586</v>
      </c>
      <c r="N18" s="105"/>
      <c r="O18" s="98"/>
      <c r="P18" s="106"/>
    </row>
    <row r="19" spans="3:16" x14ac:dyDescent="0.2">
      <c r="C19" s="97"/>
      <c r="D19" s="98"/>
      <c r="E19" s="99"/>
      <c r="F19" s="98"/>
      <c r="G19" s="100" t="s">
        <v>46</v>
      </c>
      <c r="H19" s="100"/>
      <c r="I19" s="153">
        <v>350000</v>
      </c>
      <c r="J19" s="153">
        <v>657534</v>
      </c>
      <c r="K19" s="153">
        <v>493151</v>
      </c>
      <c r="L19" s="153">
        <v>427397</v>
      </c>
      <c r="M19" s="153">
        <v>660855</v>
      </c>
      <c r="N19" s="113"/>
      <c r="O19" s="114"/>
      <c r="P19" s="106"/>
    </row>
    <row r="20" spans="3:16" x14ac:dyDescent="0.2">
      <c r="C20" s="97"/>
      <c r="D20" s="98"/>
      <c r="E20" s="99"/>
      <c r="F20" s="98"/>
      <c r="G20" s="100" t="s">
        <v>47</v>
      </c>
      <c r="H20" s="100"/>
      <c r="I20" s="153">
        <v>400000</v>
      </c>
      <c r="J20" s="153">
        <v>630411</v>
      </c>
      <c r="K20" s="153">
        <v>590959</v>
      </c>
      <c r="L20" s="153">
        <v>575178</v>
      </c>
      <c r="M20" s="153">
        <v>1186002</v>
      </c>
      <c r="N20" s="105"/>
      <c r="O20" s="98"/>
      <c r="P20" s="106"/>
    </row>
    <row r="21" spans="3:16" x14ac:dyDescent="0.2">
      <c r="C21" s="97"/>
      <c r="D21" s="98"/>
      <c r="E21" s="99"/>
      <c r="F21" s="98"/>
      <c r="G21" s="100" t="s">
        <v>48</v>
      </c>
      <c r="H21" s="100"/>
      <c r="I21" s="153">
        <v>10000</v>
      </c>
      <c r="J21" s="154">
        <v>60000</v>
      </c>
      <c r="K21" s="154">
        <v>45090</v>
      </c>
      <c r="L21" s="154">
        <v>76320</v>
      </c>
      <c r="M21" s="155">
        <v>50000</v>
      </c>
      <c r="N21" s="105"/>
      <c r="O21" s="98"/>
      <c r="P21" s="106"/>
    </row>
    <row r="22" spans="3:16" x14ac:dyDescent="0.2">
      <c r="C22" s="97"/>
      <c r="D22" s="98"/>
      <c r="E22" s="99"/>
      <c r="F22" s="98"/>
      <c r="G22" s="100"/>
      <c r="H22" s="115" t="s">
        <v>49</v>
      </c>
      <c r="I22" s="116">
        <f>SUM(I18:I21)</f>
        <v>1211000</v>
      </c>
      <c r="J22" s="117">
        <f>SUM(J18:J21)</f>
        <v>1438305</v>
      </c>
      <c r="K22" s="117">
        <f>SUM(K18:K21)</f>
        <v>1358433</v>
      </c>
      <c r="L22" s="117">
        <f>SUM(L18:L21)</f>
        <v>1548091</v>
      </c>
      <c r="M22" s="117">
        <f>SUM(M18:M21)</f>
        <v>951271</v>
      </c>
      <c r="N22" s="105"/>
      <c r="O22" s="98"/>
      <c r="P22" s="106"/>
    </row>
    <row r="23" spans="3:16" x14ac:dyDescent="0.2">
      <c r="C23" s="97"/>
      <c r="D23" s="98"/>
      <c r="E23" s="99"/>
      <c r="F23" s="98"/>
      <c r="G23" s="100"/>
      <c r="H23" s="100"/>
      <c r="I23" s="118"/>
      <c r="J23" s="119"/>
      <c r="K23" s="119"/>
      <c r="L23" s="119"/>
      <c r="M23" s="120"/>
      <c r="N23" s="105"/>
      <c r="O23" s="98"/>
      <c r="P23" s="106"/>
    </row>
    <row r="24" spans="3:16" x14ac:dyDescent="0.2">
      <c r="C24" s="97"/>
      <c r="D24" s="98"/>
      <c r="E24" s="99"/>
      <c r="F24" s="107" t="s">
        <v>50</v>
      </c>
      <c r="G24" s="100"/>
      <c r="H24" s="100"/>
      <c r="I24" s="121"/>
      <c r="J24" s="122"/>
      <c r="K24" s="122"/>
      <c r="L24" s="122"/>
      <c r="M24" s="123"/>
      <c r="N24" s="105"/>
      <c r="O24" s="98"/>
      <c r="P24" s="106"/>
    </row>
    <row r="25" spans="3:16" x14ac:dyDescent="0.2">
      <c r="C25" s="97"/>
      <c r="D25" s="98"/>
      <c r="E25" s="99"/>
      <c r="F25" s="98"/>
      <c r="G25" s="100" t="s">
        <v>51</v>
      </c>
      <c r="H25" s="100"/>
      <c r="I25" s="156">
        <v>100000</v>
      </c>
      <c r="J25" s="154">
        <v>112500</v>
      </c>
      <c r="K25" s="154">
        <v>125000</v>
      </c>
      <c r="L25" s="154">
        <v>137500</v>
      </c>
      <c r="M25" s="155">
        <v>150000</v>
      </c>
      <c r="N25" s="105"/>
      <c r="O25" s="98"/>
      <c r="P25" s="106"/>
    </row>
    <row r="26" spans="3:16" x14ac:dyDescent="0.2">
      <c r="C26" s="97"/>
      <c r="D26" s="98"/>
      <c r="E26" s="99"/>
      <c r="F26" s="98"/>
      <c r="G26" s="100" t="s">
        <v>52</v>
      </c>
      <c r="H26" s="100"/>
      <c r="I26" s="156">
        <v>1500000</v>
      </c>
      <c r="J26" s="154">
        <v>1450000</v>
      </c>
      <c r="K26" s="154">
        <v>1450000</v>
      </c>
      <c r="L26" s="154">
        <v>1450000</v>
      </c>
      <c r="M26" s="155">
        <v>1450000</v>
      </c>
      <c r="N26" s="105"/>
      <c r="O26" s="98"/>
      <c r="P26" s="106"/>
    </row>
    <row r="27" spans="3:16" x14ac:dyDescent="0.2">
      <c r="C27" s="97"/>
      <c r="D27" s="98"/>
      <c r="E27" s="99"/>
      <c r="F27" s="98"/>
      <c r="G27" s="100" t="s">
        <v>53</v>
      </c>
      <c r="H27" s="100"/>
      <c r="I27" s="156">
        <v>800000</v>
      </c>
      <c r="J27" s="154">
        <v>875000</v>
      </c>
      <c r="K27" s="154">
        <v>875000</v>
      </c>
      <c r="L27" s="154">
        <v>875000</v>
      </c>
      <c r="M27" s="155">
        <v>875000</v>
      </c>
      <c r="N27" s="105"/>
      <c r="O27" s="98"/>
      <c r="P27" s="106"/>
    </row>
    <row r="28" spans="3:16" x14ac:dyDescent="0.2">
      <c r="C28" s="97"/>
      <c r="D28" s="98"/>
      <c r="E28" s="99"/>
      <c r="F28" s="98"/>
      <c r="G28" s="100"/>
      <c r="H28" s="124" t="s">
        <v>32</v>
      </c>
      <c r="I28" s="125">
        <f>SUM(I25:I27)</f>
        <v>2400000</v>
      </c>
      <c r="J28" s="125">
        <f>SUM(J25:J27)</f>
        <v>2437500</v>
      </c>
      <c r="K28" s="125">
        <f>SUM(K25:K27)</f>
        <v>2450000</v>
      </c>
      <c r="L28" s="125">
        <f>SUM(L25:L27)</f>
        <v>2462500</v>
      </c>
      <c r="M28" s="125">
        <f>SUM(M25:M27)</f>
        <v>2475000</v>
      </c>
      <c r="N28" s="105"/>
      <c r="O28" s="98"/>
      <c r="P28" s="106"/>
    </row>
    <row r="29" spans="3:16" x14ac:dyDescent="0.2">
      <c r="C29" s="97"/>
      <c r="D29" s="98"/>
      <c r="E29" s="99"/>
      <c r="F29" s="98"/>
      <c r="G29" s="100" t="s">
        <v>54</v>
      </c>
      <c r="H29" s="100"/>
      <c r="I29" s="156">
        <v>400000</v>
      </c>
      <c r="J29" s="156">
        <v>432500</v>
      </c>
      <c r="K29" s="156">
        <v>466458</v>
      </c>
      <c r="L29" s="156">
        <v>500416</v>
      </c>
      <c r="M29" s="156">
        <v>534374</v>
      </c>
      <c r="N29" s="105"/>
      <c r="O29" s="98"/>
      <c r="P29" s="106"/>
    </row>
    <row r="30" spans="3:16" x14ac:dyDescent="0.2">
      <c r="C30" s="97"/>
      <c r="D30" s="98"/>
      <c r="E30" s="99"/>
      <c r="F30" s="98"/>
      <c r="G30" s="100"/>
      <c r="H30" s="115" t="s">
        <v>55</v>
      </c>
      <c r="I30" s="125">
        <f>I28-I29</f>
        <v>2000000</v>
      </c>
      <c r="J30" s="125">
        <f>J28-J29</f>
        <v>2005000</v>
      </c>
      <c r="K30" s="125">
        <f>K28-K29</f>
        <v>1983542</v>
      </c>
      <c r="L30" s="125">
        <f>L28-L29</f>
        <v>1962084</v>
      </c>
      <c r="M30" s="125">
        <f>M28-M29</f>
        <v>1940626</v>
      </c>
      <c r="N30" s="105"/>
      <c r="O30" s="98"/>
      <c r="P30" s="106"/>
    </row>
    <row r="31" spans="3:16" x14ac:dyDescent="0.2">
      <c r="C31" s="97"/>
      <c r="D31" s="98"/>
      <c r="E31" s="99"/>
      <c r="F31" s="98"/>
      <c r="G31" s="100"/>
      <c r="H31" s="100"/>
      <c r="I31" s="118"/>
      <c r="J31" s="119"/>
      <c r="K31" s="119"/>
      <c r="L31" s="119"/>
      <c r="M31" s="120"/>
      <c r="N31" s="105"/>
      <c r="O31" s="98"/>
      <c r="P31" s="106"/>
    </row>
    <row r="32" spans="3:16" x14ac:dyDescent="0.2">
      <c r="C32" s="97"/>
      <c r="D32" s="98"/>
      <c r="E32" s="99"/>
      <c r="F32" s="107" t="s">
        <v>56</v>
      </c>
      <c r="G32" s="100"/>
      <c r="H32" s="100"/>
      <c r="I32" s="121"/>
      <c r="J32" s="122"/>
      <c r="K32" s="122"/>
      <c r="L32" s="122"/>
      <c r="M32" s="123"/>
      <c r="N32" s="105"/>
      <c r="O32" s="98"/>
      <c r="P32" s="106"/>
    </row>
    <row r="33" spans="3:16" x14ac:dyDescent="0.2">
      <c r="C33" s="97"/>
      <c r="D33" s="98"/>
      <c r="E33" s="99"/>
      <c r="F33" s="98"/>
      <c r="G33" s="100" t="s">
        <v>57</v>
      </c>
      <c r="H33" s="100"/>
      <c r="I33" s="156">
        <v>50000</v>
      </c>
      <c r="J33" s="154">
        <v>50000</v>
      </c>
      <c r="K33" s="154">
        <v>50000</v>
      </c>
      <c r="L33" s="154">
        <v>50000</v>
      </c>
      <c r="M33" s="155">
        <v>50000</v>
      </c>
      <c r="N33" s="105"/>
      <c r="O33" s="98"/>
      <c r="P33" s="106"/>
    </row>
    <row r="34" spans="3:16" x14ac:dyDescent="0.2">
      <c r="C34" s="97"/>
      <c r="D34" s="98"/>
      <c r="E34" s="99"/>
      <c r="F34" s="98"/>
      <c r="G34" s="100" t="s">
        <v>58</v>
      </c>
      <c r="H34" s="100"/>
      <c r="I34" s="156">
        <v>20000</v>
      </c>
      <c r="J34" s="154">
        <v>21250</v>
      </c>
      <c r="K34" s="154">
        <v>22500</v>
      </c>
      <c r="L34" s="154">
        <v>23750</v>
      </c>
      <c r="M34" s="155">
        <v>25000</v>
      </c>
      <c r="N34" s="105"/>
      <c r="O34" s="98"/>
      <c r="P34" s="106"/>
    </row>
    <row r="35" spans="3:16" x14ac:dyDescent="0.2">
      <c r="C35" s="97"/>
      <c r="D35" s="98"/>
      <c r="E35" s="99"/>
      <c r="F35" s="98"/>
      <c r="G35" s="100"/>
      <c r="H35" s="115" t="s">
        <v>59</v>
      </c>
      <c r="I35" s="125">
        <f>I33-I34</f>
        <v>30000</v>
      </c>
      <c r="J35" s="125">
        <f>J33-J34</f>
        <v>28750</v>
      </c>
      <c r="K35" s="125">
        <f>K33-K34</f>
        <v>27500</v>
      </c>
      <c r="L35" s="125">
        <f>L33-L34</f>
        <v>26250</v>
      </c>
      <c r="M35" s="125">
        <f>M33-M34</f>
        <v>25000</v>
      </c>
      <c r="N35" s="105"/>
      <c r="O35" s="98"/>
      <c r="P35" s="106"/>
    </row>
    <row r="36" spans="3:16" x14ac:dyDescent="0.2">
      <c r="C36" s="97"/>
      <c r="D36" s="98"/>
      <c r="E36" s="99"/>
      <c r="F36" s="98"/>
      <c r="G36" s="100"/>
      <c r="H36" s="100"/>
      <c r="I36" s="118"/>
      <c r="J36" s="119"/>
      <c r="K36" s="119"/>
      <c r="L36" s="119"/>
      <c r="M36" s="120"/>
      <c r="N36" s="105"/>
      <c r="O36" s="98"/>
      <c r="P36" s="106"/>
    </row>
    <row r="37" spans="3:16" x14ac:dyDescent="0.2">
      <c r="C37" s="97"/>
      <c r="D37" s="98"/>
      <c r="E37" s="99"/>
      <c r="F37" s="107" t="s">
        <v>60</v>
      </c>
      <c r="G37" s="100"/>
      <c r="H37" s="100"/>
      <c r="I37" s="156">
        <v>25000</v>
      </c>
      <c r="J37" s="154">
        <v>33000</v>
      </c>
      <c r="K37" s="154">
        <v>120000</v>
      </c>
      <c r="L37" s="154">
        <v>5000</v>
      </c>
      <c r="M37" s="155">
        <v>23000</v>
      </c>
      <c r="N37" s="105"/>
      <c r="O37" s="98"/>
      <c r="P37" s="106"/>
    </row>
    <row r="38" spans="3:16" x14ac:dyDescent="0.2">
      <c r="C38" s="97"/>
      <c r="D38" s="98"/>
      <c r="E38" s="99"/>
      <c r="F38" s="98"/>
      <c r="G38" s="100"/>
      <c r="H38" s="115" t="s">
        <v>61</v>
      </c>
      <c r="I38" s="125">
        <f>I35+I30+I22+I37</f>
        <v>3266000</v>
      </c>
      <c r="J38" s="125">
        <f>J35+J30+J22+J37</f>
        <v>3505055</v>
      </c>
      <c r="K38" s="125">
        <f>K35+K30+K22+K37</f>
        <v>3489475</v>
      </c>
      <c r="L38" s="125">
        <f>L35+L30+L22+L37</f>
        <v>3541425</v>
      </c>
      <c r="M38" s="125">
        <f>M35+M30+M22+M37</f>
        <v>2939897</v>
      </c>
      <c r="N38" s="105"/>
      <c r="O38" s="98"/>
      <c r="P38" s="106"/>
    </row>
    <row r="39" spans="3:16" x14ac:dyDescent="0.2">
      <c r="C39" s="97"/>
      <c r="D39" s="98"/>
      <c r="E39" s="99"/>
      <c r="F39" s="98"/>
      <c r="G39" s="100"/>
      <c r="H39" s="100"/>
      <c r="I39" s="119"/>
      <c r="J39" s="119"/>
      <c r="K39" s="119"/>
      <c r="L39" s="119"/>
      <c r="M39" s="119"/>
      <c r="N39" s="105"/>
      <c r="O39" s="98"/>
      <c r="P39" s="106"/>
    </row>
    <row r="40" spans="3:16" x14ac:dyDescent="0.2">
      <c r="C40" s="97"/>
      <c r="D40" s="98"/>
      <c r="E40" s="99"/>
      <c r="F40" s="98"/>
      <c r="G40" s="100"/>
      <c r="H40" s="100"/>
      <c r="I40" s="126" t="s">
        <v>41</v>
      </c>
      <c r="J40" s="127" t="s">
        <v>42</v>
      </c>
      <c r="K40" s="128"/>
      <c r="L40" s="128"/>
      <c r="M40" s="129"/>
      <c r="N40" s="105"/>
      <c r="O40" s="98"/>
      <c r="P40" s="106"/>
    </row>
    <row r="41" spans="3:16" x14ac:dyDescent="0.2">
      <c r="C41" s="97"/>
      <c r="D41" s="98"/>
      <c r="E41" s="99"/>
      <c r="F41" s="130" t="s">
        <v>62</v>
      </c>
      <c r="G41" s="100"/>
      <c r="H41" s="100"/>
      <c r="I41" s="157">
        <v>1999</v>
      </c>
      <c r="J41" s="157" t="s">
        <v>15</v>
      </c>
      <c r="K41" s="157" t="s">
        <v>16</v>
      </c>
      <c r="L41" s="157" t="s">
        <v>17</v>
      </c>
      <c r="M41" s="157" t="s">
        <v>18</v>
      </c>
      <c r="N41" s="105"/>
      <c r="O41" s="98"/>
      <c r="P41" s="106"/>
    </row>
    <row r="42" spans="3:16" x14ac:dyDescent="0.2">
      <c r="C42" s="97"/>
      <c r="D42" s="98"/>
      <c r="E42" s="99"/>
      <c r="F42" s="107" t="s">
        <v>63</v>
      </c>
      <c r="G42" s="100"/>
      <c r="H42" s="100"/>
      <c r="I42" s="131"/>
      <c r="J42" s="132"/>
      <c r="K42" s="132"/>
      <c r="L42" s="132"/>
      <c r="M42" s="133"/>
      <c r="N42" s="105"/>
      <c r="O42" s="98"/>
      <c r="P42" s="106"/>
    </row>
    <row r="43" spans="3:16" x14ac:dyDescent="0.2">
      <c r="C43" s="97"/>
      <c r="D43" s="98"/>
      <c r="E43" s="99"/>
      <c r="F43" s="107" t="s">
        <v>64</v>
      </c>
      <c r="G43" s="100"/>
      <c r="H43" s="100"/>
      <c r="I43" s="118"/>
      <c r="J43" s="119"/>
      <c r="K43" s="119"/>
      <c r="L43" s="119"/>
      <c r="M43" s="120"/>
      <c r="N43" s="105"/>
      <c r="O43" s="98"/>
      <c r="P43" s="106"/>
    </row>
    <row r="44" spans="3:16" x14ac:dyDescent="0.2">
      <c r="C44" s="97"/>
      <c r="D44" s="98"/>
      <c r="E44" s="99"/>
      <c r="F44" s="98"/>
      <c r="G44" s="100" t="s">
        <v>65</v>
      </c>
      <c r="H44" s="100"/>
      <c r="I44" s="154">
        <v>600000</v>
      </c>
      <c r="J44" s="154">
        <v>328767</v>
      </c>
      <c r="K44" s="154">
        <v>328767</v>
      </c>
      <c r="L44" s="154">
        <v>328767</v>
      </c>
      <c r="M44" s="154">
        <v>328767</v>
      </c>
      <c r="N44" s="105"/>
      <c r="O44" s="98"/>
      <c r="P44" s="106"/>
    </row>
    <row r="45" spans="3:16" x14ac:dyDescent="0.2">
      <c r="C45" s="97"/>
      <c r="D45" s="98"/>
      <c r="E45" s="99"/>
      <c r="F45" s="98"/>
      <c r="G45" s="100" t="s">
        <v>66</v>
      </c>
      <c r="H45" s="100"/>
      <c r="I45" s="154">
        <v>100000</v>
      </c>
      <c r="J45" s="154">
        <v>50000</v>
      </c>
      <c r="K45" s="154">
        <v>50000</v>
      </c>
      <c r="L45" s="154">
        <v>50000</v>
      </c>
      <c r="M45" s="154">
        <v>50000</v>
      </c>
      <c r="N45" s="105"/>
      <c r="O45" s="98"/>
      <c r="P45" s="106"/>
    </row>
    <row r="46" spans="3:16" x14ac:dyDescent="0.2">
      <c r="C46" s="97"/>
      <c r="D46" s="98"/>
      <c r="E46" s="99"/>
      <c r="F46" s="98"/>
      <c r="G46" s="100" t="s">
        <v>67</v>
      </c>
      <c r="H46" s="100"/>
      <c r="I46" s="154">
        <v>100000</v>
      </c>
      <c r="J46" s="154">
        <v>100000</v>
      </c>
      <c r="K46" s="154">
        <v>100000</v>
      </c>
      <c r="L46" s="154">
        <v>100000</v>
      </c>
      <c r="M46" s="154">
        <v>100000</v>
      </c>
      <c r="N46" s="105"/>
      <c r="O46" s="98"/>
      <c r="P46" s="106"/>
    </row>
    <row r="47" spans="3:16" x14ac:dyDescent="0.2">
      <c r="C47" s="97"/>
      <c r="D47" s="98"/>
      <c r="E47" s="99"/>
      <c r="F47" s="98"/>
      <c r="G47" s="100" t="s">
        <v>68</v>
      </c>
      <c r="H47" s="100"/>
      <c r="I47" s="154">
        <v>30000</v>
      </c>
      <c r="J47" s="154">
        <v>183300</v>
      </c>
      <c r="K47" s="154">
        <v>52663</v>
      </c>
      <c r="L47" s="154">
        <v>14983</v>
      </c>
      <c r="M47" s="154">
        <v>-188735</v>
      </c>
      <c r="N47" s="105"/>
      <c r="O47" s="98"/>
      <c r="P47" s="106"/>
    </row>
    <row r="48" spans="3:16" x14ac:dyDescent="0.2">
      <c r="C48" s="97"/>
      <c r="D48" s="98"/>
      <c r="E48" s="99"/>
      <c r="F48" s="98"/>
      <c r="G48" s="100" t="s">
        <v>69</v>
      </c>
      <c r="H48" s="100"/>
      <c r="I48" s="154">
        <v>90000</v>
      </c>
      <c r="J48" s="154">
        <v>83288</v>
      </c>
      <c r="K48" s="154">
        <v>62466</v>
      </c>
      <c r="L48" s="154">
        <v>54137</v>
      </c>
      <c r="M48" s="154">
        <v>83708</v>
      </c>
      <c r="N48" s="105"/>
      <c r="O48" s="98"/>
      <c r="P48" s="106"/>
    </row>
    <row r="49" spans="3:16" x14ac:dyDescent="0.2">
      <c r="C49" s="97"/>
      <c r="D49" s="98"/>
      <c r="E49" s="99"/>
      <c r="F49" s="98"/>
      <c r="G49" s="100" t="s">
        <v>70</v>
      </c>
      <c r="H49" s="100"/>
      <c r="I49" s="154">
        <v>16000</v>
      </c>
      <c r="J49" s="154">
        <v>12000</v>
      </c>
      <c r="K49" s="154">
        <v>12000</v>
      </c>
      <c r="L49" s="154">
        <v>12000</v>
      </c>
      <c r="M49" s="154">
        <v>12000</v>
      </c>
      <c r="N49" s="105"/>
      <c r="O49" s="98"/>
      <c r="P49" s="106"/>
    </row>
    <row r="50" spans="3:16" x14ac:dyDescent="0.2">
      <c r="C50" s="97"/>
      <c r="D50" s="98"/>
      <c r="E50" s="99"/>
      <c r="F50" s="98"/>
      <c r="G50" s="100"/>
      <c r="H50" s="115" t="s">
        <v>71</v>
      </c>
      <c r="I50" s="117">
        <f>SUM(I44:I49)</f>
        <v>936000</v>
      </c>
      <c r="J50" s="117">
        <f>SUM(J44:J49)</f>
        <v>757355</v>
      </c>
      <c r="K50" s="117">
        <f>SUM(K44:K49)</f>
        <v>605896</v>
      </c>
      <c r="L50" s="117">
        <f>SUM(L44:L49)</f>
        <v>559887</v>
      </c>
      <c r="M50" s="117">
        <f>SUM(M44:M49)</f>
        <v>385740</v>
      </c>
      <c r="N50" s="105"/>
      <c r="O50" s="98"/>
      <c r="P50" s="106"/>
    </row>
    <row r="51" spans="3:16" x14ac:dyDescent="0.2">
      <c r="C51" s="97"/>
      <c r="D51" s="98"/>
      <c r="E51" s="99"/>
      <c r="F51" s="98"/>
      <c r="G51" s="100"/>
      <c r="H51" s="134"/>
      <c r="I51" s="135"/>
      <c r="J51" s="136"/>
      <c r="K51" s="136"/>
      <c r="L51" s="136"/>
      <c r="M51" s="137"/>
      <c r="N51" s="105"/>
      <c r="O51" s="98"/>
      <c r="P51" s="106"/>
    </row>
    <row r="52" spans="3:16" x14ac:dyDescent="0.2">
      <c r="C52" s="97"/>
      <c r="D52" s="98"/>
      <c r="E52" s="99"/>
      <c r="F52" s="107" t="s">
        <v>72</v>
      </c>
      <c r="G52" s="100"/>
      <c r="H52" s="100"/>
      <c r="I52" s="118"/>
      <c r="J52" s="119"/>
      <c r="K52" s="119"/>
      <c r="L52" s="119"/>
      <c r="M52" s="120"/>
      <c r="N52" s="105"/>
      <c r="O52" s="98"/>
      <c r="P52" s="106"/>
    </row>
    <row r="53" spans="3:16" x14ac:dyDescent="0.2">
      <c r="C53" s="97"/>
      <c r="D53" s="98"/>
      <c r="E53" s="99"/>
      <c r="F53" s="98"/>
      <c r="G53" s="100" t="s">
        <v>73</v>
      </c>
      <c r="H53" s="100"/>
      <c r="I53" s="154">
        <v>600000</v>
      </c>
      <c r="J53" s="154">
        <v>500000</v>
      </c>
      <c r="K53" s="154">
        <v>500000</v>
      </c>
      <c r="L53" s="154">
        <v>500000</v>
      </c>
      <c r="M53" s="154">
        <v>500000</v>
      </c>
      <c r="N53" s="105"/>
      <c r="O53" s="98"/>
      <c r="P53" s="106"/>
    </row>
    <row r="54" spans="3:16" x14ac:dyDescent="0.2">
      <c r="C54" s="97"/>
      <c r="D54" s="98"/>
      <c r="E54" s="99"/>
      <c r="F54" s="98"/>
      <c r="G54" s="100" t="s">
        <v>74</v>
      </c>
      <c r="H54" s="100"/>
      <c r="I54" s="154">
        <v>100000</v>
      </c>
      <c r="J54" s="154">
        <v>90000</v>
      </c>
      <c r="K54" s="154">
        <v>90000</v>
      </c>
      <c r="L54" s="154">
        <v>90000</v>
      </c>
      <c r="M54" s="154">
        <v>90000</v>
      </c>
      <c r="N54" s="105"/>
      <c r="O54" s="98"/>
      <c r="P54" s="106"/>
    </row>
    <row r="55" spans="3:16" x14ac:dyDescent="0.2">
      <c r="C55" s="97"/>
      <c r="D55" s="98"/>
      <c r="E55" s="99"/>
      <c r="F55" s="98"/>
      <c r="G55" s="100" t="s">
        <v>75</v>
      </c>
      <c r="H55" s="100"/>
      <c r="I55" s="154">
        <v>30000</v>
      </c>
      <c r="J55" s="154">
        <v>27000</v>
      </c>
      <c r="K55" s="154">
        <v>27000</v>
      </c>
      <c r="L55" s="154">
        <v>27000</v>
      </c>
      <c r="M55" s="154">
        <v>27000</v>
      </c>
      <c r="N55" s="105"/>
      <c r="O55" s="98"/>
      <c r="P55" s="106"/>
    </row>
    <row r="56" spans="3:16" x14ac:dyDescent="0.2">
      <c r="C56" s="97"/>
      <c r="D56" s="98"/>
      <c r="E56" s="99"/>
      <c r="F56" s="98"/>
      <c r="G56" s="100" t="s">
        <v>76</v>
      </c>
      <c r="H56" s="100"/>
      <c r="I56" s="154">
        <v>50000</v>
      </c>
      <c r="J56" s="154">
        <v>90000</v>
      </c>
      <c r="K56" s="154">
        <v>40000</v>
      </c>
      <c r="L56" s="154">
        <v>40000</v>
      </c>
      <c r="M56" s="154">
        <v>40000</v>
      </c>
      <c r="N56" s="105"/>
      <c r="O56" s="98"/>
      <c r="P56" s="106"/>
    </row>
    <row r="57" spans="3:16" x14ac:dyDescent="0.2">
      <c r="C57" s="97"/>
      <c r="D57" s="98"/>
      <c r="E57" s="99"/>
      <c r="F57" s="98"/>
      <c r="G57" s="100"/>
      <c r="H57" s="100"/>
      <c r="I57" s="138"/>
      <c r="J57" s="139"/>
      <c r="K57" s="139"/>
      <c r="L57" s="139"/>
      <c r="M57" s="140"/>
      <c r="N57" s="105"/>
      <c r="O57" s="98"/>
      <c r="P57" s="106"/>
    </row>
    <row r="58" spans="3:16" x14ac:dyDescent="0.2">
      <c r="C58" s="97"/>
      <c r="D58" s="98"/>
      <c r="E58" s="99"/>
      <c r="F58" s="98"/>
      <c r="G58" s="100"/>
      <c r="H58" s="115" t="s">
        <v>77</v>
      </c>
      <c r="I58" s="117">
        <f>I50+SUM(I53:I56)</f>
        <v>1716000</v>
      </c>
      <c r="J58" s="117">
        <f>J50+SUM(J53:J56)</f>
        <v>1464355</v>
      </c>
      <c r="K58" s="117">
        <f>K50+SUM(K53:K56)</f>
        <v>1262896</v>
      </c>
      <c r="L58" s="117">
        <f>L50+SUM(L53:L56)</f>
        <v>1216887</v>
      </c>
      <c r="M58" s="117">
        <f>M50+SUM(M53:M56)</f>
        <v>1042740</v>
      </c>
      <c r="N58" s="105"/>
      <c r="O58" s="98"/>
      <c r="P58" s="106"/>
    </row>
    <row r="59" spans="3:16" x14ac:dyDescent="0.2">
      <c r="C59" s="97"/>
      <c r="D59" s="98"/>
      <c r="E59" s="99"/>
      <c r="F59" s="98"/>
      <c r="G59" s="100"/>
      <c r="H59" s="100"/>
      <c r="I59" s="119"/>
      <c r="J59" s="119"/>
      <c r="K59" s="119"/>
      <c r="L59" s="119"/>
      <c r="M59" s="119"/>
      <c r="N59" s="105"/>
      <c r="O59" s="98"/>
      <c r="P59" s="106"/>
    </row>
    <row r="60" spans="3:16" x14ac:dyDescent="0.2">
      <c r="C60" s="97"/>
      <c r="D60" s="98"/>
      <c r="E60" s="99"/>
      <c r="F60" s="107" t="e">
        <f>IF(#REF!="Y","Stockholders' Equity","Owners' Equity")</f>
        <v>#REF!</v>
      </c>
      <c r="G60" s="100" t="s">
        <v>78</v>
      </c>
      <c r="H60" s="100"/>
      <c r="I60" s="158">
        <v>1000</v>
      </c>
      <c r="J60" s="158">
        <v>1000</v>
      </c>
      <c r="K60" s="158">
        <v>1000</v>
      </c>
      <c r="L60" s="158">
        <v>1000</v>
      </c>
      <c r="M60" s="158">
        <v>1000</v>
      </c>
      <c r="N60" s="105"/>
      <c r="O60" s="98"/>
      <c r="P60" s="106"/>
    </row>
    <row r="61" spans="3:16" x14ac:dyDescent="0.2">
      <c r="C61" s="97"/>
      <c r="D61" s="98"/>
      <c r="E61" s="99"/>
      <c r="F61" s="98"/>
      <c r="G61" s="100" t="s">
        <v>79</v>
      </c>
      <c r="H61" s="100"/>
      <c r="I61" s="154">
        <v>100000</v>
      </c>
      <c r="J61" s="154">
        <v>100000</v>
      </c>
      <c r="K61" s="154">
        <v>100000</v>
      </c>
      <c r="L61" s="154">
        <v>100000</v>
      </c>
      <c r="M61" s="154">
        <v>100000</v>
      </c>
      <c r="N61" s="105"/>
      <c r="O61" s="98"/>
      <c r="P61" s="106"/>
    </row>
    <row r="62" spans="3:16" x14ac:dyDescent="0.2">
      <c r="C62" s="97"/>
      <c r="D62" s="98"/>
      <c r="E62" s="99"/>
      <c r="F62" s="98"/>
      <c r="G62" s="100" t="s">
        <v>80</v>
      </c>
      <c r="H62" s="100"/>
      <c r="I62" s="154">
        <v>50000</v>
      </c>
      <c r="J62" s="154">
        <v>50000</v>
      </c>
      <c r="K62" s="154">
        <v>50000</v>
      </c>
      <c r="L62" s="154">
        <v>50000</v>
      </c>
      <c r="M62" s="154">
        <v>50000</v>
      </c>
      <c r="N62" s="105"/>
      <c r="O62" s="98"/>
      <c r="P62" s="106"/>
    </row>
    <row r="63" spans="3:16" x14ac:dyDescent="0.2">
      <c r="C63" s="97"/>
      <c r="D63" s="98"/>
      <c r="E63" s="99"/>
      <c r="F63" s="98"/>
      <c r="G63" s="100" t="s">
        <v>81</v>
      </c>
      <c r="H63" s="100"/>
      <c r="I63" s="154">
        <v>1400000</v>
      </c>
      <c r="J63" s="154">
        <v>1890700</v>
      </c>
      <c r="K63" s="154">
        <v>2076579</v>
      </c>
      <c r="L63" s="154">
        <v>2174538</v>
      </c>
      <c r="M63" s="154">
        <v>1747157</v>
      </c>
      <c r="N63" s="105"/>
      <c r="O63" s="98"/>
      <c r="P63" s="106"/>
    </row>
    <row r="64" spans="3:16" x14ac:dyDescent="0.2">
      <c r="C64" s="97"/>
      <c r="D64" s="98"/>
      <c r="E64" s="99"/>
      <c r="F64" s="98"/>
      <c r="G64" s="100"/>
      <c r="H64" s="100"/>
      <c r="I64" s="117">
        <f>SUM(I61:I63)</f>
        <v>1550000</v>
      </c>
      <c r="J64" s="117">
        <f>SUM(J61:J63)</f>
        <v>2040700</v>
      </c>
      <c r="K64" s="117">
        <f>SUM(K61:K63)</f>
        <v>2226579</v>
      </c>
      <c r="L64" s="117">
        <f>SUM(L61:L63)</f>
        <v>2324538</v>
      </c>
      <c r="M64" s="117">
        <f>SUM(M61:M63)</f>
        <v>1897157</v>
      </c>
      <c r="N64" s="105"/>
      <c r="O64" s="98"/>
      <c r="P64" s="106"/>
    </row>
    <row r="65" spans="3:16" x14ac:dyDescent="0.2">
      <c r="C65" s="97"/>
      <c r="D65" s="98"/>
      <c r="E65" s="99"/>
      <c r="F65" s="98"/>
      <c r="G65" s="100"/>
      <c r="H65" s="100"/>
      <c r="I65" s="118"/>
      <c r="J65" s="119"/>
      <c r="K65" s="119"/>
      <c r="L65" s="119"/>
      <c r="M65" s="120"/>
      <c r="N65" s="105"/>
      <c r="O65" s="98"/>
      <c r="P65" s="106"/>
    </row>
    <row r="66" spans="3:16" x14ac:dyDescent="0.2">
      <c r="C66" s="97"/>
      <c r="D66" s="98"/>
      <c r="E66" s="99"/>
      <c r="F66" s="98"/>
      <c r="G66" s="100"/>
      <c r="H66" s="115" t="s">
        <v>82</v>
      </c>
      <c r="I66" s="117">
        <f>I64+I58</f>
        <v>3266000</v>
      </c>
      <c r="J66" s="117">
        <f>J64+J58</f>
        <v>3505055</v>
      </c>
      <c r="K66" s="117">
        <f>K64+K58</f>
        <v>3489475</v>
      </c>
      <c r="L66" s="117">
        <f>L64+L58</f>
        <v>3541425</v>
      </c>
      <c r="M66" s="117">
        <f>M64+M58</f>
        <v>2939897</v>
      </c>
      <c r="N66" s="105"/>
      <c r="O66" s="98"/>
      <c r="P66" s="106"/>
    </row>
    <row r="67" spans="3:16" x14ac:dyDescent="0.2">
      <c r="C67" s="97"/>
      <c r="D67" s="98"/>
      <c r="E67" s="99"/>
      <c r="F67" s="98"/>
      <c r="G67" s="98"/>
      <c r="H67" s="98"/>
      <c r="I67" s="141"/>
      <c r="J67" s="141"/>
      <c r="K67" s="141"/>
      <c r="L67" s="141"/>
      <c r="M67" s="141"/>
      <c r="N67" s="105"/>
      <c r="O67" s="98"/>
      <c r="P67" s="106"/>
    </row>
    <row r="68" spans="3:16" ht="13.5" thickBot="1" x14ac:dyDescent="0.25">
      <c r="C68" s="97"/>
      <c r="D68" s="98"/>
      <c r="E68" s="142"/>
      <c r="F68" s="143"/>
      <c r="G68" s="143"/>
      <c r="H68" s="143"/>
      <c r="I68" s="143"/>
      <c r="J68" s="143"/>
      <c r="K68" s="143"/>
      <c r="L68" s="143"/>
      <c r="M68" s="143"/>
      <c r="N68" s="144"/>
      <c r="O68" s="98"/>
      <c r="P68" s="106"/>
    </row>
    <row r="69" spans="3:16" ht="13.5" thickBot="1" x14ac:dyDescent="0.25">
      <c r="C69" s="97"/>
      <c r="D69" s="98"/>
      <c r="E69" s="145"/>
      <c r="F69" s="145"/>
      <c r="G69" s="145"/>
      <c r="H69" s="145"/>
      <c r="I69" s="145"/>
      <c r="J69" s="145"/>
      <c r="K69" s="145"/>
      <c r="L69" s="145"/>
      <c r="M69" s="145"/>
      <c r="N69" s="145"/>
      <c r="O69" s="145"/>
      <c r="P69" s="106"/>
    </row>
    <row r="70" spans="3:16" ht="3" customHeight="1" thickTop="1" x14ac:dyDescent="0.2">
      <c r="C70" s="97"/>
      <c r="D70" s="98"/>
      <c r="E70" s="146"/>
      <c r="F70" s="146"/>
      <c r="G70" s="146"/>
      <c r="H70" s="146"/>
      <c r="I70" s="146"/>
      <c r="J70" s="146"/>
      <c r="K70" s="146"/>
      <c r="L70" s="146"/>
      <c r="M70" s="146"/>
      <c r="N70" s="146"/>
      <c r="O70" s="145"/>
      <c r="P70" s="106"/>
    </row>
    <row r="71" spans="3:16" x14ac:dyDescent="0.2">
      <c r="C71" s="97"/>
      <c r="D71" s="98"/>
      <c r="E71" s="145"/>
      <c r="F71" s="145"/>
      <c r="G71" s="145"/>
      <c r="H71" s="145"/>
      <c r="I71" s="145"/>
      <c r="J71" s="145"/>
      <c r="K71" s="145"/>
      <c r="L71" s="145"/>
      <c r="M71" s="145"/>
      <c r="N71" s="145"/>
      <c r="O71" s="145"/>
      <c r="P71" s="106"/>
    </row>
    <row r="72" spans="3:16" x14ac:dyDescent="0.2">
      <c r="C72" s="97"/>
      <c r="D72" s="98"/>
      <c r="E72" s="145"/>
      <c r="F72" s="145"/>
      <c r="G72" s="145"/>
      <c r="H72" s="145"/>
      <c r="I72" s="145"/>
      <c r="J72" s="145"/>
      <c r="K72" s="145"/>
      <c r="L72" s="145"/>
      <c r="M72" s="145"/>
      <c r="N72" s="145"/>
      <c r="O72" s="145"/>
      <c r="P72" s="106"/>
    </row>
    <row r="73" spans="3:16" x14ac:dyDescent="0.2">
      <c r="C73" s="97"/>
      <c r="D73" s="98"/>
      <c r="E73" s="145"/>
      <c r="F73" s="145"/>
      <c r="G73" s="145"/>
      <c r="H73" s="145"/>
      <c r="I73" s="145"/>
      <c r="J73" s="145"/>
      <c r="K73" s="145"/>
      <c r="L73" s="145"/>
      <c r="M73" s="145"/>
      <c r="N73" s="145"/>
      <c r="O73" s="145"/>
      <c r="P73" s="106"/>
    </row>
    <row r="74" spans="3:16" x14ac:dyDescent="0.2">
      <c r="C74" s="97"/>
      <c r="D74" s="98"/>
      <c r="E74" s="145"/>
      <c r="F74" s="145"/>
      <c r="G74" s="145"/>
      <c r="H74" s="145"/>
      <c r="I74" s="145"/>
      <c r="J74" s="145"/>
      <c r="K74" s="145"/>
      <c r="L74" s="145"/>
      <c r="M74" s="145"/>
      <c r="N74" s="145"/>
      <c r="O74" s="145"/>
      <c r="P74" s="106"/>
    </row>
    <row r="75" spans="3:16" ht="0.95" customHeight="1" thickBot="1" x14ac:dyDescent="0.25">
      <c r="C75" s="147"/>
      <c r="D75" s="148"/>
      <c r="E75" s="149"/>
      <c r="F75" s="149"/>
      <c r="G75" s="149"/>
      <c r="H75" s="149"/>
      <c r="I75" s="149"/>
      <c r="J75" s="149"/>
      <c r="K75" s="149"/>
      <c r="L75" s="149"/>
      <c r="M75" s="149"/>
      <c r="N75" s="149"/>
      <c r="O75" s="149"/>
      <c r="P75" s="150"/>
    </row>
    <row r="76" spans="3:16" ht="13.5" thickTop="1" x14ac:dyDescent="0.2"/>
  </sheetData>
  <scenarios current="2" show="2">
    <scenario name="sample3" locked="1" count="32" user="Author">
      <inputCells r="I18" val="451000" numFmtId="164"/>
      <inputCells r="I19" val="350000" numFmtId="164"/>
      <inputCells r="I20" val="400000" numFmtId="164"/>
      <inputCells r="I21" val="10000" numFmtId="164"/>
      <inputCells r="J21" val="60000" numFmtId="164"/>
      <inputCells r="K21" val="45090" numFmtId="164"/>
      <inputCells r="L21" val="76320" numFmtId="164"/>
      <inputCells r="M21" val="50000" numFmtId="164"/>
      <inputCells r="I25" val="100000" numFmtId="164"/>
      <inputCells r="J25" val="112500" numFmtId="164"/>
      <inputCells r="K25" val="125000" numFmtId="164"/>
      <inputCells r="L25" val="137500" numFmtId="164"/>
      <inputCells r="M25" val="150000" numFmtId="164"/>
      <inputCells r="I26" val="1500000" numFmtId="164"/>
      <inputCells r="J26" val="1450000" numFmtId="164"/>
      <inputCells r="K26" val="1450000" numFmtId="164"/>
      <inputCells r="L26" val="1450000" numFmtId="164"/>
      <inputCells r="M26" val="1450000" numFmtId="164"/>
      <inputCells r="I27" val="800000" numFmtId="164"/>
      <inputCells r="J27" val="875000" numFmtId="164"/>
      <inputCells r="K27" val="875000" numFmtId="164"/>
      <inputCells r="L27" val="875000" numFmtId="164"/>
      <inputCells r="M27" val="875000" numFmtId="164"/>
      <inputCells r="I34" val="20000" numFmtId="164"/>
      <inputCells r="J34" val="21250" numFmtId="164"/>
      <inputCells r="K34" val="22500" numFmtId="164"/>
      <inputCells r="L34" val="23750" numFmtId="164"/>
      <inputCells r="I33" val="50000" numFmtId="164"/>
      <inputCells r="J33" val="50000" numFmtId="164"/>
      <inputCells r="K33" val="50000" numFmtId="164"/>
      <inputCells r="L33" val="50000" numFmtId="164"/>
      <inputCells r="M33" val="50000" numFmtId="164"/>
    </scenario>
    <scenario name="sample4" locked="1" count="32" user="Author">
      <inputCells r="M34" val="25000" numFmtId="164"/>
      <inputCells r="I37" val="25000" numFmtId="164"/>
      <inputCells r="J37" val="33000" numFmtId="164"/>
      <inputCells r="K37" val="120000" numFmtId="164"/>
      <inputCells r="L37" val="5000" numFmtId="164"/>
      <inputCells r="M37" val="23000" numFmtId="164"/>
      <inputCells r="I44" val="600000" numFmtId="164"/>
      <inputCells r="I45" val="100000" numFmtId="164"/>
      <inputCells r="I46" val="100000" numFmtId="164"/>
      <inputCells r="I47" val="30000" numFmtId="164"/>
      <inputCells r="I48" val="90000" numFmtId="164"/>
      <inputCells r="I49" val="16000" numFmtId="164"/>
      <inputCells r="J49" val="12000" numFmtId="164"/>
      <inputCells r="K49" val="12000" numFmtId="164"/>
      <inputCells r="L49" val="12000" numFmtId="164"/>
      <inputCells r="M49" val="12000" numFmtId="164"/>
      <inputCells r="I53" val="600000" numFmtId="164"/>
      <inputCells r="I54" val="100000" numFmtId="164"/>
      <inputCells r="J54" val="90000" numFmtId="164"/>
      <inputCells r="K54" val="90000" numFmtId="164"/>
      <inputCells r="L54" val="90000" numFmtId="164"/>
      <inputCells r="M54" val="90000" numFmtId="164"/>
      <inputCells r="I55" val="30000" numFmtId="164"/>
      <inputCells r="J55" val="27000" numFmtId="164"/>
      <inputCells r="K55" val="27000" numFmtId="164"/>
      <inputCells r="L55" val="27000" numFmtId="164"/>
      <inputCells r="M55" val="27000" numFmtId="164"/>
      <inputCells r="I56" val="50000" numFmtId="164"/>
      <inputCells r="J56" val="90000" numFmtId="164"/>
      <inputCells r="K56" val="40000" numFmtId="164"/>
      <inputCells r="L56" val="40000" numFmtId="164"/>
      <inputCells r="M56" val="40000" numFmtId="164"/>
    </scenario>
    <scenario name="sample5" locked="1" count="4" user="Author">
      <inputCells r="I60" val=""/>
      <inputCells r="I61" val="100000" numFmtId="164"/>
      <inputCells r="I62" val="50000" numFmtId="164"/>
      <inputCells r="I63" val="1400000" numFmtId="164"/>
    </scenario>
    <scenario name="current3" locked="1" count="32" user="Author">
      <inputCells r="I18" val=""/>
      <inputCells r="I19" val=""/>
      <inputCells r="I20" val=""/>
      <inputCells r="I21" val=""/>
      <inputCells r="J21" val=""/>
      <inputCells r="K21" val=""/>
      <inputCells r="L21" val=""/>
      <inputCells r="M21" val=""/>
      <inputCells r="I25" val=""/>
      <inputCells r="J25" val=""/>
      <inputCells r="K25" val=""/>
      <inputCells r="L25" val=""/>
      <inputCells r="M25" val=""/>
      <inputCells r="I26" val=""/>
      <inputCells r="J26" val=""/>
      <inputCells r="K26" val=""/>
      <inputCells r="L26" val=""/>
      <inputCells r="M26" val=""/>
      <inputCells r="I27" val=""/>
      <inputCells r="J27" val=""/>
      <inputCells r="K27" val=""/>
      <inputCells r="L27" val=""/>
      <inputCells r="M27" val=""/>
      <inputCells r="I34" val=""/>
      <inputCells r="J34" val=""/>
      <inputCells r="K34" val=""/>
      <inputCells r="L34" val=""/>
      <inputCells r="I33" val=""/>
      <inputCells r="J33" val=""/>
      <inputCells r="K33" val=""/>
      <inputCells r="L33" val=""/>
      <inputCells r="M33" val=""/>
    </scenario>
    <scenario name="current4" locked="1" count="32" user="Author">
      <inputCells r="M34" val=""/>
      <inputCells r="I37" val=""/>
      <inputCells r="J37" val=""/>
      <inputCells r="K37" val=""/>
      <inputCells r="L37" val=""/>
      <inputCells r="M37" val=""/>
      <inputCells r="I44" val=""/>
      <inputCells r="I45" val=""/>
      <inputCells r="I46" val=""/>
      <inputCells r="I47" val=""/>
      <inputCells r="I48" val=""/>
      <inputCells r="I49" val=""/>
      <inputCells r="J49" val=""/>
      <inputCells r="K49" val=""/>
      <inputCells r="L49" val=""/>
      <inputCells r="M49" val=""/>
      <inputCells r="I53" val=""/>
      <inputCells r="I54" val=""/>
      <inputCells r="J54" val=""/>
      <inputCells r="K54" val=""/>
      <inputCells r="L54" val=""/>
      <inputCells r="M54" val=""/>
      <inputCells r="I55" val=""/>
      <inputCells r="J55" val=""/>
      <inputCells r="K55" val=""/>
      <inputCells r="L55" val=""/>
      <inputCells r="M55" val=""/>
      <inputCells r="I56" val=""/>
      <inputCells r="J56" val=""/>
      <inputCells r="K56" val=""/>
      <inputCells r="L56" val=""/>
      <inputCells r="M56" val=""/>
    </scenario>
    <scenario name="current5" locked="1" count="4" user="Author">
      <inputCells r="I60" val=""/>
      <inputCells r="I61" val=""/>
      <inputCells r="I62" val=""/>
      <inputCells r="I63" val=""/>
    </scenario>
  </scenarios>
  <phoneticPr fontId="11" type="noConversion"/>
  <printOptions horizontalCentered="1"/>
  <pageMargins left="0.75" right="0.75" top="1" bottom="1" header="0.5" footer="0.5"/>
  <pageSetup scale="76"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39" r:id="rId4" name="Button 19">
              <controlPr defaultSize="0" print="0" autoFill="0" autoLine="0" autoPict="0" macro="[0]!GotoIndex">
                <anchor moveWithCells="1" sizeWithCells="1">
                  <from>
                    <xdr:col>11</xdr:col>
                    <xdr:colOff>523875</xdr:colOff>
                    <xdr:row>2</xdr:row>
                    <xdr:rowOff>133350</xdr:rowOff>
                  </from>
                  <to>
                    <xdr:col>14</xdr:col>
                    <xdr:colOff>9525</xdr:colOff>
                    <xdr:row>3</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autoPageBreaks="0" fitToPage="1"/>
  </sheetPr>
  <dimension ref="B2:G6"/>
  <sheetViews>
    <sheetView showGridLines="0" showRowColHeaders="0" workbookViewId="0"/>
  </sheetViews>
  <sheetFormatPr defaultRowHeight="12.75" x14ac:dyDescent="0.2"/>
  <cols>
    <col min="1" max="1" width="3.83203125" style="1" customWidth="1"/>
    <col min="2" max="2" width="37.1640625" style="1" customWidth="1"/>
    <col min="3" max="3" width="12.5" style="1" customWidth="1"/>
    <col min="4" max="7" width="13.1640625" style="1" customWidth="1"/>
    <col min="8" max="16384" width="9.33203125" style="1"/>
  </cols>
  <sheetData>
    <row r="2" spans="2:7" ht="15.75" x14ac:dyDescent="0.25">
      <c r="B2" s="9" t="s">
        <v>83</v>
      </c>
    </row>
    <row r="3" spans="2:7" x14ac:dyDescent="0.2">
      <c r="B3" s="2" t="s">
        <v>84</v>
      </c>
      <c r="D3" s="10" t="s">
        <v>85</v>
      </c>
      <c r="E3" s="10" t="s">
        <v>86</v>
      </c>
      <c r="F3" s="10" t="s">
        <v>87</v>
      </c>
      <c r="G3" s="10" t="s">
        <v>88</v>
      </c>
    </row>
    <row r="4" spans="2:7" x14ac:dyDescent="0.2">
      <c r="B4" s="1" t="s">
        <v>89</v>
      </c>
      <c r="C4" s="3"/>
      <c r="D4" s="3">
        <f>'Income Statement'!_1ST_QTR Net_income</f>
        <v>490700</v>
      </c>
      <c r="E4" s="3">
        <f>'Income Statement'!_2ND_QTR Net_income</f>
        <v>227879.40000000002</v>
      </c>
      <c r="F4" s="3">
        <f>'Income Statement'!_3RD_QTR Net_income</f>
        <v>170059.40000000002</v>
      </c>
      <c r="G4" s="3">
        <f>'Income Statement'!_4TH_QTR Net_income</f>
        <v>834109.3600000001</v>
      </c>
    </row>
    <row r="5" spans="2:7" x14ac:dyDescent="0.2">
      <c r="B5" s="1" t="s">
        <v>90</v>
      </c>
      <c r="D5" s="4">
        <f>'Balance Sheet'!I60</f>
        <v>1000</v>
      </c>
      <c r="E5" s="4">
        <f>'Balance Sheet'!J60</f>
        <v>1000</v>
      </c>
      <c r="F5" s="4">
        <f>'Balance Sheet'!K60</f>
        <v>1000</v>
      </c>
      <c r="G5" s="4">
        <f>'Balance Sheet'!L60</f>
        <v>1000</v>
      </c>
    </row>
    <row r="6" spans="2:7" x14ac:dyDescent="0.2">
      <c r="B6" s="1" t="s">
        <v>91</v>
      </c>
      <c r="C6" s="3"/>
      <c r="D6" s="3">
        <f>Net_income 'Income Statement'!_1ST_QTR/D5</f>
        <v>490.7</v>
      </c>
      <c r="E6" s="3">
        <f>Net_income 'Income Statement'!_2ND_QTR/E5</f>
        <v>227.87940000000003</v>
      </c>
      <c r="F6" s="3">
        <f>Net_income 'Income Statement'!_3RD_QTR/F5</f>
        <v>170.05940000000001</v>
      </c>
      <c r="G6" s="3">
        <f>Net_income 'Income Statement'!_4TH_QTR/G5</f>
        <v>834.10936000000015</v>
      </c>
    </row>
  </sheetData>
  <phoneticPr fontId="11" type="noConversion"/>
  <printOptions horizontalCentered="1" gridLinesSet="0"/>
  <pageMargins left="0.75" right="0.75" top="1" bottom="1" header="0.5" footer="0.5"/>
  <pageSetup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6" r:id="rId4" name="Button 2">
              <controlPr defaultSize="0" print="0" autoFill="0" autoLine="0" autoPict="0" macro="[0]!GotoIndex">
                <anchor moveWithCells="1" sizeWithCells="1">
                  <from>
                    <xdr:col>6</xdr:col>
                    <xdr:colOff>0</xdr:colOff>
                    <xdr:row>0</xdr:row>
                    <xdr:rowOff>85725</xdr:rowOff>
                  </from>
                  <to>
                    <xdr:col>7</xdr:col>
                    <xdr:colOff>523875</xdr:colOff>
                    <xdr:row>1</xdr:row>
                    <xdr:rowOff>104775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autoPageBreaks="0" fitToPage="1"/>
  </sheetPr>
  <dimension ref="B2:G6"/>
  <sheetViews>
    <sheetView showGridLines="0" showRowColHeaders="0" workbookViewId="0"/>
  </sheetViews>
  <sheetFormatPr defaultRowHeight="12.75" x14ac:dyDescent="0.2"/>
  <cols>
    <col min="1" max="1" width="3.83203125" style="1" customWidth="1"/>
    <col min="2" max="2" width="37.1640625" style="1" customWidth="1"/>
    <col min="3" max="3" width="12.5" style="1" customWidth="1"/>
    <col min="4" max="7" width="13.1640625" style="1" customWidth="1"/>
    <col min="8" max="16384" width="9.33203125" style="1"/>
  </cols>
  <sheetData>
    <row r="2" spans="2:7" ht="15.75" x14ac:dyDescent="0.25">
      <c r="B2" s="9" t="s">
        <v>83</v>
      </c>
    </row>
    <row r="3" spans="2:7" x14ac:dyDescent="0.2">
      <c r="B3" s="2" t="s">
        <v>92</v>
      </c>
      <c r="D3" s="10" t="s">
        <v>85</v>
      </c>
      <c r="E3" s="10" t="s">
        <v>86</v>
      </c>
      <c r="F3" s="10" t="s">
        <v>87</v>
      </c>
      <c r="G3" s="10" t="s">
        <v>88</v>
      </c>
    </row>
    <row r="4" spans="2:7" x14ac:dyDescent="0.2">
      <c r="B4" s="1" t="s">
        <v>19</v>
      </c>
      <c r="D4" s="3">
        <f>'Income Statement'!_1ST_QTR Sales</f>
        <v>2000000</v>
      </c>
      <c r="E4" s="3">
        <f>'Income Statement'!_2ND_QTR Sales</f>
        <v>1500000</v>
      </c>
      <c r="F4" s="3">
        <f>'Income Statement'!_3RD_QTR Sales</f>
        <v>1300000</v>
      </c>
      <c r="G4" s="3">
        <f>'Income Statement'!_4TH_QTR Sales</f>
        <v>2010100</v>
      </c>
    </row>
    <row r="5" spans="2:7" x14ac:dyDescent="0.2">
      <c r="B5" s="1" t="s">
        <v>20</v>
      </c>
      <c r="D5" s="3">
        <f>'Income Statement'!_1ST_QTR COGS</f>
        <v>945000</v>
      </c>
      <c r="E5" s="3">
        <f>'Income Statement'!_2ND_QTR COGS</f>
        <v>865000</v>
      </c>
      <c r="F5" s="3">
        <f>'Income Statement'!_3RD_QTR COGS</f>
        <v>833000</v>
      </c>
      <c r="G5" s="3">
        <f>'Income Statement'!_4TH_QTR COGS</f>
        <v>946616</v>
      </c>
    </row>
    <row r="6" spans="2:7" x14ac:dyDescent="0.2">
      <c r="B6" s="1" t="s">
        <v>93</v>
      </c>
      <c r="D6" s="5">
        <f>(D4-D5)/D4</f>
        <v>0.52749999999999997</v>
      </c>
      <c r="E6" s="5">
        <f>(E4-E5)/E4</f>
        <v>0.42333333333333334</v>
      </c>
      <c r="F6" s="5">
        <f>(F4-F5)/F4</f>
        <v>0.35923076923076924</v>
      </c>
      <c r="G6" s="5">
        <f>(G4-G5)/G4</f>
        <v>0.5290701955126611</v>
      </c>
    </row>
  </sheetData>
  <phoneticPr fontId="11" type="noConversion"/>
  <printOptions horizontalCentered="1" gridLinesSet="0"/>
  <pageMargins left="0.75" right="0.75" top="1" bottom="1" header="0.5" footer="0.5"/>
  <pageSetup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0" r:id="rId4" name="Button 2">
              <controlPr defaultSize="0" print="0" autoFill="0" autoLine="0" autoPict="0" macro="[0]!GotoIndex">
                <anchor moveWithCells="1" sizeWithCells="1">
                  <from>
                    <xdr:col>6</xdr:col>
                    <xdr:colOff>0</xdr:colOff>
                    <xdr:row>0</xdr:row>
                    <xdr:rowOff>76200</xdr:rowOff>
                  </from>
                  <to>
                    <xdr:col>7</xdr:col>
                    <xdr:colOff>523875</xdr:colOff>
                    <xdr:row>1</xdr:row>
                    <xdr:rowOff>95250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autoPageBreaks="0" fitToPage="1"/>
  </sheetPr>
  <dimension ref="B2:G6"/>
  <sheetViews>
    <sheetView showGridLines="0" showRowColHeaders="0" workbookViewId="0"/>
  </sheetViews>
  <sheetFormatPr defaultRowHeight="12.75" x14ac:dyDescent="0.2"/>
  <cols>
    <col min="1" max="1" width="3.83203125" style="1" customWidth="1"/>
    <col min="2" max="2" width="37.1640625" style="1" customWidth="1"/>
    <col min="3" max="3" width="12.5" style="1" customWidth="1"/>
    <col min="4" max="7" width="13.1640625" style="1" customWidth="1"/>
    <col min="8" max="16384" width="9.33203125" style="1"/>
  </cols>
  <sheetData>
    <row r="2" spans="2:7" ht="15.75" x14ac:dyDescent="0.25">
      <c r="B2" s="9" t="s">
        <v>83</v>
      </c>
    </row>
    <row r="3" spans="2:7" x14ac:dyDescent="0.2">
      <c r="B3" s="2" t="s">
        <v>94</v>
      </c>
      <c r="D3" s="10" t="s">
        <v>85</v>
      </c>
      <c r="E3" s="10" t="s">
        <v>86</v>
      </c>
      <c r="F3" s="10" t="s">
        <v>87</v>
      </c>
      <c r="G3" s="10" t="s">
        <v>88</v>
      </c>
    </row>
    <row r="4" spans="2:7" x14ac:dyDescent="0.2">
      <c r="B4" s="1" t="s">
        <v>95</v>
      </c>
      <c r="D4" s="3">
        <f>'Income Statement'!_1ST_QTR Net_income</f>
        <v>490700</v>
      </c>
      <c r="E4" s="3">
        <f>'Income Statement'!_2ND_QTR Net_income</f>
        <v>227879.40000000002</v>
      </c>
      <c r="F4" s="3">
        <f>'Income Statement'!_3RD_QTR Net_income</f>
        <v>170059.40000000002</v>
      </c>
      <c r="G4" s="3">
        <f>'Income Statement'!_4TH_QTR Net_income</f>
        <v>834109.3600000001</v>
      </c>
    </row>
    <row r="5" spans="2:7" x14ac:dyDescent="0.2">
      <c r="B5" s="1" t="s">
        <v>19</v>
      </c>
      <c r="D5" s="3">
        <f>'Income Statement'!_1ST_QTR Sales</f>
        <v>2000000</v>
      </c>
      <c r="E5" s="3">
        <f>'Income Statement'!_2ND_QTR Sales</f>
        <v>1500000</v>
      </c>
      <c r="F5" s="3">
        <f>'Income Statement'!_3RD_QTR Sales</f>
        <v>1300000</v>
      </c>
      <c r="G5" s="3">
        <f>'Income Statement'!_4TH_QTR Sales</f>
        <v>2010100</v>
      </c>
    </row>
    <row r="6" spans="2:7" x14ac:dyDescent="0.2">
      <c r="B6" s="1" t="s">
        <v>96</v>
      </c>
      <c r="D6" s="5">
        <f>D4/D5</f>
        <v>0.24535000000000001</v>
      </c>
      <c r="E6" s="5">
        <f>E4/E5</f>
        <v>0.15191960000000002</v>
      </c>
      <c r="F6" s="5">
        <f>F4/F5</f>
        <v>0.13081492307692311</v>
      </c>
      <c r="G6" s="5">
        <f>G4/G5</f>
        <v>0.4149591363613751</v>
      </c>
    </row>
  </sheetData>
  <phoneticPr fontId="11" type="noConversion"/>
  <printOptions horizontalCentered="1" gridLinesSet="0"/>
  <pageMargins left="0.75" right="0.75" top="1" bottom="1" header="0.5" footer="0.5"/>
  <pageSetup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4" r:id="rId4" name="Button 2">
              <controlPr defaultSize="0" print="0" autoFill="0" autoLine="0" autoPict="0" macro="[0]!GotoIndex">
                <anchor moveWithCells="1" sizeWithCells="1">
                  <from>
                    <xdr:col>6</xdr:col>
                    <xdr:colOff>9525</xdr:colOff>
                    <xdr:row>0</xdr:row>
                    <xdr:rowOff>76200</xdr:rowOff>
                  </from>
                  <to>
                    <xdr:col>8</xdr:col>
                    <xdr:colOff>0</xdr:colOff>
                    <xdr:row>1</xdr:row>
                    <xdr:rowOff>95250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autoPageBreaks="0" fitToPage="1"/>
  </sheetPr>
  <dimension ref="B2:C6"/>
  <sheetViews>
    <sheetView showGridLines="0" showRowColHeaders="0" workbookViewId="0"/>
  </sheetViews>
  <sheetFormatPr defaultRowHeight="12.75" x14ac:dyDescent="0.2"/>
  <cols>
    <col min="1" max="1" width="3.83203125" style="1" customWidth="1"/>
    <col min="2" max="2" width="37.1640625" style="1" customWidth="1"/>
    <col min="3" max="3" width="12.5" style="1" customWidth="1"/>
    <col min="4" max="7" width="13.1640625" style="1" customWidth="1"/>
    <col min="8" max="16384" width="9.33203125" style="1"/>
  </cols>
  <sheetData>
    <row r="2" spans="2:3" ht="15.75" x14ac:dyDescent="0.25">
      <c r="B2" s="9" t="s">
        <v>83</v>
      </c>
    </row>
    <row r="3" spans="2:3" x14ac:dyDescent="0.2">
      <c r="B3" s="2" t="s">
        <v>97</v>
      </c>
      <c r="C3" s="2" t="s">
        <v>98</v>
      </c>
    </row>
    <row r="4" spans="2:3" x14ac:dyDescent="0.2">
      <c r="B4" s="1" t="s">
        <v>99</v>
      </c>
      <c r="C4" s="3">
        <f>ANNUAL GrossProfit - ANNUAL OperatingExpense</f>
        <v>1776742.8</v>
      </c>
    </row>
    <row r="5" spans="2:3" x14ac:dyDescent="0.2">
      <c r="B5" s="1" t="s">
        <v>100</v>
      </c>
      <c r="C5" s="3">
        <f ca="1">AVERAGE(OFFSET(Total_Assets,0,1,1,4))</f>
        <v>3368963</v>
      </c>
    </row>
    <row r="6" spans="2:3" x14ac:dyDescent="0.2">
      <c r="B6" s="1" t="s">
        <v>101</v>
      </c>
      <c r="C6" s="5">
        <f ca="1">C4/C5</f>
        <v>0.52738566734036563</v>
      </c>
    </row>
  </sheetData>
  <phoneticPr fontId="11" type="noConversion"/>
  <printOptions horizontalCentered="1" gridLinesSet="0"/>
  <pageMargins left="0.75" right="0.75" top="1" bottom="1" header="0.5" footer="0.5"/>
  <pageSetup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8" r:id="rId4" name="Button 2">
              <controlPr defaultSize="0" print="0" autoFill="0" autoLine="0" autoPict="0" macro="[0]!GotoIndex">
                <anchor moveWithCells="1" sizeWithCells="1">
                  <from>
                    <xdr:col>6</xdr:col>
                    <xdr:colOff>0</xdr:colOff>
                    <xdr:row>0</xdr:row>
                    <xdr:rowOff>85725</xdr:rowOff>
                  </from>
                  <to>
                    <xdr:col>7</xdr:col>
                    <xdr:colOff>523875</xdr:colOff>
                    <xdr:row>1</xdr:row>
                    <xdr:rowOff>104775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B6BA4521-A32D-4A45-A636-91A8C75151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44</vt:i4>
      </vt:variant>
    </vt:vector>
  </HeadingPairs>
  <TitlesOfParts>
    <vt:vector size="61" baseType="lpstr">
      <vt:lpstr>Index</vt:lpstr>
      <vt:lpstr>Instructions</vt:lpstr>
      <vt:lpstr>Ratios Introduction</vt:lpstr>
      <vt:lpstr>Income Statement</vt:lpstr>
      <vt:lpstr>Balance Sheet</vt:lpstr>
      <vt:lpstr>EPS</vt:lpstr>
      <vt:lpstr>GP Margin</vt:lpstr>
      <vt:lpstr>NP Margin</vt:lpstr>
      <vt:lpstr>ROA</vt:lpstr>
      <vt:lpstr>ROE</vt:lpstr>
      <vt:lpstr>Current Ratio</vt:lpstr>
      <vt:lpstr>Quick Ratio</vt:lpstr>
      <vt:lpstr>ACP</vt:lpstr>
      <vt:lpstr>ITO</vt:lpstr>
      <vt:lpstr>Debt Ratio</vt:lpstr>
      <vt:lpstr>Equity Ratio</vt:lpstr>
      <vt:lpstr>TIE</vt:lpstr>
      <vt:lpstr>_1ST_QTR</vt:lpstr>
      <vt:lpstr>'Income Statement'!_2ND_QTR</vt:lpstr>
      <vt:lpstr>_2ND_QTR</vt:lpstr>
      <vt:lpstr>'Income Statement'!_3RD_QTR</vt:lpstr>
      <vt:lpstr>_3RD_QTR</vt:lpstr>
      <vt:lpstr>'Balance Sheet'!_4TH_QTR</vt:lpstr>
      <vt:lpstr>'Income Statement'!_4TH_QTR</vt:lpstr>
      <vt:lpstr>_4TH_QTR</vt:lpstr>
      <vt:lpstr>AccountsReceivable</vt:lpstr>
      <vt:lpstr>ANNUAL</vt:lpstr>
      <vt:lpstr>COGS</vt:lpstr>
      <vt:lpstr>CurrentAssets</vt:lpstr>
      <vt:lpstr>CurrentLiabilities</vt:lpstr>
      <vt:lpstr>CurrentLTD</vt:lpstr>
      <vt:lpstr>Direct_labor</vt:lpstr>
      <vt:lpstr>Equity</vt:lpstr>
      <vt:lpstr>GrossProfit</vt:lpstr>
      <vt:lpstr>Interest</vt:lpstr>
      <vt:lpstr>Inventory</vt:lpstr>
      <vt:lpstr>Materials</vt:lpstr>
      <vt:lpstr>Net_income</vt:lpstr>
      <vt:lpstr>NonCurrentLTD</vt:lpstr>
      <vt:lpstr>OperatingExpense</vt:lpstr>
      <vt:lpstr>ACP!Print_Area</vt:lpstr>
      <vt:lpstr>'Balance Sheet'!Print_Area</vt:lpstr>
      <vt:lpstr>'Current Ratio'!Print_Area</vt:lpstr>
      <vt:lpstr>'Debt Ratio'!Print_Area</vt:lpstr>
      <vt:lpstr>EPS!Print_Area</vt:lpstr>
      <vt:lpstr>'Equity Ratio'!Print_Area</vt:lpstr>
      <vt:lpstr>'GP Margin'!Print_Area</vt:lpstr>
      <vt:lpstr>'Income Statement'!Print_Area</vt:lpstr>
      <vt:lpstr>Index!Print_Area</vt:lpstr>
      <vt:lpstr>ITO!Print_Area</vt:lpstr>
      <vt:lpstr>'NP Margin'!Print_Area</vt:lpstr>
      <vt:lpstr>'Quick Ratio'!Print_Area</vt:lpstr>
      <vt:lpstr>'Ratios Introduction'!Print_Area</vt:lpstr>
      <vt:lpstr>ROA!Print_Area</vt:lpstr>
      <vt:lpstr>TIE!Print_Area</vt:lpstr>
      <vt:lpstr>Sales</vt:lpstr>
      <vt:lpstr>StartingInventory</vt:lpstr>
      <vt:lpstr>STD</vt:lpstr>
      <vt:lpstr>Taxes</vt:lpstr>
      <vt:lpstr>Total_Assets</vt:lpstr>
      <vt:lpstr>Total_Liabilities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Kenan Çılman</dc:creator>
  <cp:keywords/>
  <dc:description/>
  <cp:lastModifiedBy>Kenan Çılman</cp:lastModifiedBy>
  <dcterms:created xsi:type="dcterms:W3CDTF">2014-10-25T20:41:40Z</dcterms:created>
  <dcterms:modified xsi:type="dcterms:W3CDTF">2014-10-25T20:41:41Z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TC019155319991</vt:lpwstr>
  </property>
</Properties>
</file>